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7-10" sheetId="1" r:id="rId1"/>
    <sheet name="набор продуктов 7-10" sheetId="2" r:id="rId2"/>
    <sheet name="11-17" sheetId="3" r:id="rId3"/>
    <sheet name="набор продуктов 11-17" sheetId="4" r:id="rId4"/>
    <sheet name="тех.кар." sheetId="5" r:id="rId5"/>
    <sheet name="Лист3" sheetId="6" r:id="rId6"/>
  </sheets>
  <calcPr calcId="125725"/>
</workbook>
</file>

<file path=xl/calcChain.xml><?xml version="1.0" encoding="utf-8"?>
<calcChain xmlns="http://schemas.openxmlformats.org/spreadsheetml/2006/main">
  <c r="R63" i="3"/>
  <c r="Q63"/>
  <c r="P63"/>
  <c r="O63"/>
  <c r="N63"/>
  <c r="M63"/>
  <c r="L63"/>
  <c r="K63"/>
  <c r="J63"/>
  <c r="I63"/>
  <c r="H63"/>
  <c r="G63"/>
  <c r="F63"/>
  <c r="E63"/>
  <c r="D63"/>
  <c r="R67" i="1"/>
  <c r="Q67"/>
  <c r="P67"/>
  <c r="O67"/>
  <c r="N67"/>
  <c r="M67"/>
  <c r="G67"/>
  <c r="F67"/>
  <c r="E67"/>
  <c r="D67"/>
  <c r="H25" i="4" l="1"/>
  <c r="H25" i="2"/>
  <c r="R224" i="3"/>
  <c r="Q224"/>
  <c r="P224"/>
  <c r="O224"/>
  <c r="N224"/>
  <c r="M224"/>
  <c r="L224"/>
  <c r="K224"/>
  <c r="J224"/>
  <c r="I224"/>
  <c r="H224"/>
  <c r="G224"/>
  <c r="F224"/>
  <c r="E224"/>
  <c r="D224"/>
  <c r="R235" i="1"/>
  <c r="Q235"/>
  <c r="P235"/>
  <c r="O235"/>
  <c r="N235"/>
  <c r="M235"/>
  <c r="L235"/>
  <c r="K235"/>
  <c r="J235"/>
  <c r="I235"/>
  <c r="H235"/>
  <c r="G235"/>
  <c r="F235"/>
  <c r="E235"/>
  <c r="D235"/>
  <c r="R9" i="3"/>
  <c r="Q9"/>
  <c r="P9"/>
  <c r="O9"/>
  <c r="N9"/>
  <c r="M9"/>
  <c r="L9"/>
  <c r="K9"/>
  <c r="J9"/>
  <c r="I9"/>
  <c r="H9"/>
  <c r="G9"/>
  <c r="F9"/>
  <c r="E9"/>
  <c r="D9"/>
  <c r="R9" i="1"/>
  <c r="Q9"/>
  <c r="P9"/>
  <c r="O9"/>
  <c r="N9"/>
  <c r="M9"/>
  <c r="L9"/>
  <c r="K9"/>
  <c r="J9"/>
  <c r="I9"/>
  <c r="H9"/>
  <c r="G9"/>
  <c r="F9"/>
  <c r="E9"/>
  <c r="D9"/>
  <c r="H36" i="2" l="1"/>
  <c r="H35"/>
  <c r="H34"/>
  <c r="H33"/>
  <c r="H32"/>
  <c r="H31"/>
  <c r="H30"/>
  <c r="H29"/>
  <c r="H28"/>
  <c r="H27"/>
  <c r="H26"/>
  <c r="H24"/>
  <c r="H23"/>
  <c r="H22"/>
  <c r="H21"/>
  <c r="H20"/>
  <c r="H19"/>
  <c r="H18"/>
  <c r="H17"/>
  <c r="H16"/>
  <c r="H15"/>
  <c r="H14"/>
  <c r="H13"/>
  <c r="H12"/>
  <c r="H11"/>
  <c r="H10"/>
  <c r="H9"/>
  <c r="H8"/>
  <c r="H7"/>
  <c r="H6"/>
  <c r="H5"/>
  <c r="H4"/>
  <c r="H3"/>
  <c r="H36" i="4"/>
  <c r="H35"/>
  <c r="H34"/>
  <c r="H33"/>
  <c r="H32"/>
  <c r="H31"/>
  <c r="H30"/>
  <c r="H29"/>
  <c r="H28"/>
  <c r="H27"/>
  <c r="H26"/>
  <c r="H24"/>
  <c r="H23"/>
  <c r="H22"/>
  <c r="H21"/>
  <c r="H20"/>
  <c r="H19"/>
  <c r="H18"/>
  <c r="H17"/>
  <c r="H16"/>
  <c r="H15"/>
  <c r="H14"/>
  <c r="H13"/>
  <c r="H12"/>
  <c r="H11"/>
  <c r="H10"/>
  <c r="H9"/>
  <c r="H8"/>
  <c r="H7"/>
  <c r="H6"/>
  <c r="H5"/>
  <c r="H4"/>
  <c r="H3"/>
  <c r="R189" i="1"/>
  <c r="Q189"/>
  <c r="P189"/>
  <c r="O189"/>
  <c r="N189"/>
  <c r="M189"/>
  <c r="L189"/>
  <c r="K189"/>
  <c r="J189"/>
  <c r="I189"/>
  <c r="H189"/>
  <c r="G189"/>
  <c r="F189"/>
  <c r="E189"/>
  <c r="D189"/>
  <c r="R181" i="3"/>
  <c r="Q181"/>
  <c r="P181"/>
  <c r="O181"/>
  <c r="N181"/>
  <c r="M181"/>
  <c r="L181"/>
  <c r="K181"/>
  <c r="J181"/>
  <c r="I181"/>
  <c r="H181"/>
  <c r="G181"/>
  <c r="F181"/>
  <c r="E181"/>
  <c r="D181"/>
  <c r="R14" i="1"/>
  <c r="Q14"/>
  <c r="P14"/>
  <c r="O14"/>
  <c r="N14"/>
  <c r="M14"/>
  <c r="L14"/>
  <c r="K14"/>
  <c r="J14"/>
  <c r="I14"/>
  <c r="H14"/>
  <c r="G14"/>
  <c r="F14"/>
  <c r="E14"/>
  <c r="D14"/>
  <c r="R14" i="3"/>
  <c r="Q14"/>
  <c r="P14"/>
  <c r="O14"/>
  <c r="N14"/>
  <c r="M14"/>
  <c r="L14"/>
  <c r="K14"/>
  <c r="J14"/>
  <c r="I14"/>
  <c r="H14"/>
  <c r="G14"/>
  <c r="F14"/>
  <c r="E14"/>
  <c r="D14"/>
  <c r="R71"/>
  <c r="Q71"/>
  <c r="P71"/>
  <c r="O71"/>
  <c r="N71"/>
  <c r="M71"/>
  <c r="L71"/>
  <c r="K71"/>
  <c r="J71"/>
  <c r="I71"/>
  <c r="H71"/>
  <c r="G71"/>
  <c r="F71"/>
  <c r="E71"/>
  <c r="D71"/>
  <c r="R75" i="1"/>
  <c r="Q75"/>
  <c r="P75"/>
  <c r="O75"/>
  <c r="N75"/>
  <c r="M75"/>
  <c r="L75"/>
  <c r="K75"/>
  <c r="J75"/>
  <c r="I75"/>
  <c r="H75"/>
  <c r="G75"/>
  <c r="F75"/>
  <c r="E75"/>
  <c r="D75"/>
  <c r="R44"/>
  <c r="Q44"/>
  <c r="P44"/>
  <c r="O44"/>
  <c r="N44"/>
  <c r="M44"/>
  <c r="L44"/>
  <c r="K44"/>
  <c r="J44"/>
  <c r="I44"/>
  <c r="H44"/>
  <c r="G44"/>
  <c r="F44"/>
  <c r="E44"/>
  <c r="D44"/>
  <c r="R40" i="3"/>
  <c r="Q40"/>
  <c r="P40"/>
  <c r="O40"/>
  <c r="N40"/>
  <c r="M40"/>
  <c r="L40"/>
  <c r="K40"/>
  <c r="J40"/>
  <c r="I40"/>
  <c r="H40"/>
  <c r="G40"/>
  <c r="F40"/>
  <c r="E40"/>
  <c r="D40"/>
  <c r="R85" i="1" l="1"/>
  <c r="Q85"/>
  <c r="P85"/>
  <c r="O85"/>
  <c r="N85"/>
  <c r="M85"/>
  <c r="L85"/>
  <c r="K85"/>
  <c r="J85"/>
  <c r="I85"/>
  <c r="H85"/>
  <c r="G85"/>
  <c r="F85"/>
  <c r="E85"/>
  <c r="D85"/>
  <c r="R95" i="3" l="1"/>
  <c r="Q95"/>
  <c r="P95"/>
  <c r="O95"/>
  <c r="N95"/>
  <c r="M95"/>
  <c r="L95"/>
  <c r="K95"/>
  <c r="J95"/>
  <c r="I95"/>
  <c r="H95"/>
  <c r="G95"/>
  <c r="F95"/>
  <c r="E95"/>
  <c r="D95"/>
  <c r="R201" l="1"/>
  <c r="Q201"/>
  <c r="P201"/>
  <c r="O201"/>
  <c r="N201"/>
  <c r="M201"/>
  <c r="L201"/>
  <c r="K201"/>
  <c r="J201"/>
  <c r="I201"/>
  <c r="H201"/>
  <c r="G201"/>
  <c r="F201"/>
  <c r="E201"/>
  <c r="D201"/>
  <c r="D262"/>
  <c r="R262"/>
  <c r="Q262"/>
  <c r="P262"/>
  <c r="O262"/>
  <c r="N262"/>
  <c r="M262"/>
  <c r="L262"/>
  <c r="K262"/>
  <c r="J262"/>
  <c r="I262"/>
  <c r="H262"/>
  <c r="G262"/>
  <c r="F262"/>
  <c r="E262"/>
  <c r="R249"/>
  <c r="Q249"/>
  <c r="P249"/>
  <c r="O249"/>
  <c r="N249"/>
  <c r="M249"/>
  <c r="L249"/>
  <c r="K249"/>
  <c r="J249"/>
  <c r="I249"/>
  <c r="H249"/>
  <c r="G249"/>
  <c r="F249"/>
  <c r="E249"/>
  <c r="D249"/>
  <c r="R260"/>
  <c r="Q260"/>
  <c r="P260"/>
  <c r="O260"/>
  <c r="N260"/>
  <c r="M260"/>
  <c r="L260"/>
  <c r="K260"/>
  <c r="J260"/>
  <c r="I260"/>
  <c r="H260"/>
  <c r="G260"/>
  <c r="F260"/>
  <c r="E260"/>
  <c r="D260"/>
  <c r="R124"/>
  <c r="Q124"/>
  <c r="P124"/>
  <c r="O124"/>
  <c r="N124"/>
  <c r="M124"/>
  <c r="L124"/>
  <c r="K124"/>
  <c r="J124"/>
  <c r="I124"/>
  <c r="H124"/>
  <c r="G124"/>
  <c r="F124"/>
  <c r="E124"/>
  <c r="D124"/>
  <c r="J128" i="1"/>
  <c r="G128"/>
  <c r="F128"/>
  <c r="E128"/>
  <c r="D128"/>
  <c r="R269"/>
  <c r="Q269"/>
  <c r="P269"/>
  <c r="O269"/>
  <c r="N269"/>
  <c r="M269"/>
  <c r="L269"/>
  <c r="K269"/>
  <c r="J269"/>
  <c r="I269"/>
  <c r="H269"/>
  <c r="G269"/>
  <c r="F269"/>
  <c r="E269"/>
  <c r="D269"/>
  <c r="D258"/>
  <c r="R271"/>
  <c r="Q271"/>
  <c r="P271"/>
  <c r="O271"/>
  <c r="N271"/>
  <c r="M271"/>
  <c r="L271"/>
  <c r="K271"/>
  <c r="J271"/>
  <c r="I271"/>
  <c r="H271"/>
  <c r="G271"/>
  <c r="F271"/>
  <c r="E271"/>
  <c r="D271"/>
  <c r="J258"/>
  <c r="G258"/>
  <c r="F258"/>
  <c r="E258"/>
  <c r="H37" i="4" l="1"/>
  <c r="H38" s="1"/>
  <c r="R236" i="3"/>
  <c r="Q236"/>
  <c r="P236"/>
  <c r="O236"/>
  <c r="N236"/>
  <c r="M236"/>
  <c r="L236"/>
  <c r="K236"/>
  <c r="J236"/>
  <c r="I236"/>
  <c r="H236"/>
  <c r="G236"/>
  <c r="F236"/>
  <c r="E236"/>
  <c r="D236"/>
  <c r="R231"/>
  <c r="Q231"/>
  <c r="P231"/>
  <c r="O231"/>
  <c r="N231"/>
  <c r="M231"/>
  <c r="L231"/>
  <c r="K231"/>
  <c r="J231"/>
  <c r="I231"/>
  <c r="H231"/>
  <c r="G231"/>
  <c r="F231"/>
  <c r="E231"/>
  <c r="D231"/>
  <c r="R247" i="1"/>
  <c r="Q247"/>
  <c r="P247"/>
  <c r="O247"/>
  <c r="N247"/>
  <c r="M247"/>
  <c r="L247"/>
  <c r="K247"/>
  <c r="J247"/>
  <c r="I247"/>
  <c r="H247"/>
  <c r="G247"/>
  <c r="F247"/>
  <c r="E247"/>
  <c r="D247"/>
  <c r="R242"/>
  <c r="Q242"/>
  <c r="P242"/>
  <c r="O242"/>
  <c r="N242"/>
  <c r="M242"/>
  <c r="L242"/>
  <c r="K242"/>
  <c r="J242"/>
  <c r="I242"/>
  <c r="H242"/>
  <c r="G242"/>
  <c r="F242"/>
  <c r="E242"/>
  <c r="D242"/>
  <c r="R233"/>
  <c r="Q233"/>
  <c r="P233"/>
  <c r="O233"/>
  <c r="N233"/>
  <c r="M233"/>
  <c r="L233"/>
  <c r="K233"/>
  <c r="J233"/>
  <c r="I233"/>
  <c r="H233"/>
  <c r="G233"/>
  <c r="F233"/>
  <c r="E233"/>
  <c r="D233"/>
  <c r="R222" i="3"/>
  <c r="Q222"/>
  <c r="P222"/>
  <c r="O222"/>
  <c r="N222"/>
  <c r="M222"/>
  <c r="L222"/>
  <c r="K222"/>
  <c r="J222"/>
  <c r="I222"/>
  <c r="H222"/>
  <c r="G222"/>
  <c r="F222"/>
  <c r="E222"/>
  <c r="D222"/>
  <c r="R213"/>
  <c r="Q213"/>
  <c r="P213"/>
  <c r="O213"/>
  <c r="N213"/>
  <c r="M213"/>
  <c r="L213"/>
  <c r="K213"/>
  <c r="J213"/>
  <c r="I213"/>
  <c r="H213"/>
  <c r="G213"/>
  <c r="F213"/>
  <c r="E213"/>
  <c r="D213"/>
  <c r="R208"/>
  <c r="Q208"/>
  <c r="P208"/>
  <c r="O208"/>
  <c r="N208"/>
  <c r="M208"/>
  <c r="L208"/>
  <c r="K208"/>
  <c r="J208"/>
  <c r="I208"/>
  <c r="H208"/>
  <c r="G208"/>
  <c r="F208"/>
  <c r="E208"/>
  <c r="D208"/>
  <c r="R197"/>
  <c r="R215" s="1"/>
  <c r="Q197"/>
  <c r="Q215" s="1"/>
  <c r="P197"/>
  <c r="P215" s="1"/>
  <c r="O197"/>
  <c r="O215" s="1"/>
  <c r="N197"/>
  <c r="N215" s="1"/>
  <c r="M197"/>
  <c r="M215" s="1"/>
  <c r="L197"/>
  <c r="L215" s="1"/>
  <c r="K197"/>
  <c r="K215" s="1"/>
  <c r="J197"/>
  <c r="J215" s="1"/>
  <c r="I197"/>
  <c r="I215" s="1"/>
  <c r="H197"/>
  <c r="H215" s="1"/>
  <c r="G197"/>
  <c r="G215" s="1"/>
  <c r="F197"/>
  <c r="F215" s="1"/>
  <c r="E197"/>
  <c r="E215" s="1"/>
  <c r="D197"/>
  <c r="D215" s="1"/>
  <c r="R210" i="1"/>
  <c r="Q210"/>
  <c r="P210"/>
  <c r="O210"/>
  <c r="N210"/>
  <c r="M210"/>
  <c r="L210"/>
  <c r="K210"/>
  <c r="J210"/>
  <c r="I210"/>
  <c r="H210"/>
  <c r="G210"/>
  <c r="F210"/>
  <c r="E210"/>
  <c r="D210"/>
  <c r="R224"/>
  <c r="Q224"/>
  <c r="P224"/>
  <c r="O224"/>
  <c r="N224"/>
  <c r="M224"/>
  <c r="L224"/>
  <c r="K224"/>
  <c r="J224"/>
  <c r="I224"/>
  <c r="H224"/>
  <c r="G224"/>
  <c r="F224"/>
  <c r="E224"/>
  <c r="D224"/>
  <c r="R222"/>
  <c r="Q222"/>
  <c r="P222"/>
  <c r="O222"/>
  <c r="N222"/>
  <c r="M222"/>
  <c r="L222"/>
  <c r="K222"/>
  <c r="J222"/>
  <c r="I222"/>
  <c r="H222"/>
  <c r="G222"/>
  <c r="F222"/>
  <c r="E222"/>
  <c r="D222"/>
  <c r="R217"/>
  <c r="Q217"/>
  <c r="P217"/>
  <c r="O217"/>
  <c r="N217"/>
  <c r="M217"/>
  <c r="L217"/>
  <c r="K217"/>
  <c r="J217"/>
  <c r="I217"/>
  <c r="H217"/>
  <c r="G217"/>
  <c r="F217"/>
  <c r="E217"/>
  <c r="D217"/>
  <c r="R206"/>
  <c r="Q206"/>
  <c r="P206"/>
  <c r="O206"/>
  <c r="N206"/>
  <c r="M206"/>
  <c r="L206"/>
  <c r="K206"/>
  <c r="J206"/>
  <c r="I206"/>
  <c r="H206"/>
  <c r="G206"/>
  <c r="F206"/>
  <c r="E206"/>
  <c r="D206"/>
  <c r="R198"/>
  <c r="Q198"/>
  <c r="P198"/>
  <c r="O198"/>
  <c r="N198"/>
  <c r="M198"/>
  <c r="L198"/>
  <c r="K198"/>
  <c r="J198"/>
  <c r="I198"/>
  <c r="H198"/>
  <c r="G198"/>
  <c r="F198"/>
  <c r="E198"/>
  <c r="D198"/>
  <c r="R190" i="3"/>
  <c r="Q190"/>
  <c r="P190"/>
  <c r="O190"/>
  <c r="N190"/>
  <c r="M190"/>
  <c r="L190"/>
  <c r="K190"/>
  <c r="J190"/>
  <c r="I190"/>
  <c r="H190"/>
  <c r="G190"/>
  <c r="F190"/>
  <c r="E190"/>
  <c r="D190"/>
  <c r="R186"/>
  <c r="Q186"/>
  <c r="P186"/>
  <c r="O186"/>
  <c r="N186"/>
  <c r="M186"/>
  <c r="L186"/>
  <c r="K186"/>
  <c r="J186"/>
  <c r="I186"/>
  <c r="H186"/>
  <c r="G186"/>
  <c r="F186"/>
  <c r="E186"/>
  <c r="D186"/>
  <c r="R170"/>
  <c r="Q170"/>
  <c r="P170"/>
  <c r="O170"/>
  <c r="N170"/>
  <c r="M170"/>
  <c r="L170"/>
  <c r="K170"/>
  <c r="J170"/>
  <c r="I170"/>
  <c r="H170"/>
  <c r="G170"/>
  <c r="F170"/>
  <c r="E170"/>
  <c r="D170"/>
  <c r="R178" i="1"/>
  <c r="Q178"/>
  <c r="P178"/>
  <c r="O178"/>
  <c r="N178"/>
  <c r="M178"/>
  <c r="L178"/>
  <c r="K178"/>
  <c r="J178"/>
  <c r="I178"/>
  <c r="H178"/>
  <c r="G178"/>
  <c r="F178"/>
  <c r="E178"/>
  <c r="D178"/>
  <c r="R155" i="3"/>
  <c r="Q155"/>
  <c r="P155"/>
  <c r="O155"/>
  <c r="N155"/>
  <c r="M155"/>
  <c r="L155"/>
  <c r="K155"/>
  <c r="J155"/>
  <c r="I155"/>
  <c r="H155"/>
  <c r="G155"/>
  <c r="F155"/>
  <c r="E155"/>
  <c r="D155"/>
  <c r="R161" i="1"/>
  <c r="Q161"/>
  <c r="P161"/>
  <c r="O161"/>
  <c r="N161"/>
  <c r="M161"/>
  <c r="L161"/>
  <c r="K161"/>
  <c r="J161"/>
  <c r="I161"/>
  <c r="H161"/>
  <c r="G161"/>
  <c r="F161"/>
  <c r="E161"/>
  <c r="D161"/>
  <c r="H258"/>
  <c r="I258"/>
  <c r="K258"/>
  <c r="L258"/>
  <c r="M258"/>
  <c r="N258"/>
  <c r="O258"/>
  <c r="P258"/>
  <c r="Q258"/>
  <c r="R258"/>
  <c r="R129" i="3"/>
  <c r="Q129"/>
  <c r="P129"/>
  <c r="O129"/>
  <c r="N129"/>
  <c r="M129"/>
  <c r="L129"/>
  <c r="K129"/>
  <c r="J129"/>
  <c r="I129"/>
  <c r="H129"/>
  <c r="G129"/>
  <c r="F129"/>
  <c r="E129"/>
  <c r="D129"/>
  <c r="R133" i="1"/>
  <c r="Q133"/>
  <c r="P133"/>
  <c r="O133"/>
  <c r="N133"/>
  <c r="M133"/>
  <c r="L133"/>
  <c r="K133"/>
  <c r="J133"/>
  <c r="I133"/>
  <c r="H133"/>
  <c r="G133"/>
  <c r="F133"/>
  <c r="E133"/>
  <c r="D133"/>
  <c r="R244" i="3"/>
  <c r="Q244"/>
  <c r="P244"/>
  <c r="O244"/>
  <c r="N244"/>
  <c r="M244"/>
  <c r="L244"/>
  <c r="K244"/>
  <c r="J244"/>
  <c r="I244"/>
  <c r="H244"/>
  <c r="G244"/>
  <c r="F244"/>
  <c r="E244"/>
  <c r="D244"/>
  <c r="R253" i="1"/>
  <c r="Q253"/>
  <c r="P253"/>
  <c r="O253"/>
  <c r="N253"/>
  <c r="M253"/>
  <c r="L253"/>
  <c r="K253"/>
  <c r="J253"/>
  <c r="I253"/>
  <c r="H253"/>
  <c r="G253"/>
  <c r="F253"/>
  <c r="E253"/>
  <c r="D253"/>
  <c r="R114"/>
  <c r="Q114"/>
  <c r="P114"/>
  <c r="O114"/>
  <c r="N114"/>
  <c r="M114"/>
  <c r="L114"/>
  <c r="K114"/>
  <c r="J114"/>
  <c r="I114"/>
  <c r="H114"/>
  <c r="G114"/>
  <c r="F114"/>
  <c r="E114"/>
  <c r="D114"/>
  <c r="R109"/>
  <c r="Q109"/>
  <c r="P109"/>
  <c r="O109"/>
  <c r="N109"/>
  <c r="M109"/>
  <c r="L109"/>
  <c r="K109"/>
  <c r="J109"/>
  <c r="I109"/>
  <c r="H109"/>
  <c r="G109"/>
  <c r="F109"/>
  <c r="E109"/>
  <c r="D109"/>
  <c r="R110" i="3"/>
  <c r="Q110"/>
  <c r="P110"/>
  <c r="O110"/>
  <c r="N110"/>
  <c r="M110"/>
  <c r="L110"/>
  <c r="K110"/>
  <c r="J110"/>
  <c r="I110"/>
  <c r="H110"/>
  <c r="G110"/>
  <c r="F110"/>
  <c r="E110"/>
  <c r="D110"/>
  <c r="R105"/>
  <c r="Q105"/>
  <c r="P105"/>
  <c r="O105"/>
  <c r="N105"/>
  <c r="M105"/>
  <c r="L105"/>
  <c r="K105"/>
  <c r="J105"/>
  <c r="I105"/>
  <c r="H105"/>
  <c r="G105"/>
  <c r="F105"/>
  <c r="E105"/>
  <c r="D105"/>
  <c r="R94" i="1"/>
  <c r="Q94"/>
  <c r="P94"/>
  <c r="O94"/>
  <c r="N94"/>
  <c r="M94"/>
  <c r="L94"/>
  <c r="K94"/>
  <c r="J94"/>
  <c r="I94"/>
  <c r="H94"/>
  <c r="G94"/>
  <c r="F94"/>
  <c r="E94"/>
  <c r="D94"/>
  <c r="R90" i="3"/>
  <c r="Q90"/>
  <c r="P90"/>
  <c r="O90"/>
  <c r="N90"/>
  <c r="M90"/>
  <c r="L90"/>
  <c r="K90"/>
  <c r="J90"/>
  <c r="I90"/>
  <c r="H90"/>
  <c r="G90"/>
  <c r="F90"/>
  <c r="E90"/>
  <c r="D90"/>
  <c r="R81"/>
  <c r="Q81"/>
  <c r="P81"/>
  <c r="O81"/>
  <c r="N81"/>
  <c r="M81"/>
  <c r="L81"/>
  <c r="K81"/>
  <c r="J81"/>
  <c r="I81"/>
  <c r="H81"/>
  <c r="G81"/>
  <c r="F81"/>
  <c r="E81"/>
  <c r="D81"/>
  <c r="R76"/>
  <c r="Q76"/>
  <c r="P76"/>
  <c r="O76"/>
  <c r="N76"/>
  <c r="M76"/>
  <c r="L76"/>
  <c r="K76"/>
  <c r="J76"/>
  <c r="I76"/>
  <c r="H76"/>
  <c r="G76"/>
  <c r="F76"/>
  <c r="E76"/>
  <c r="D76"/>
  <c r="D194" i="1"/>
  <c r="E194"/>
  <c r="F194"/>
  <c r="G194"/>
  <c r="H194"/>
  <c r="I194"/>
  <c r="J194"/>
  <c r="K194"/>
  <c r="L194"/>
  <c r="M194"/>
  <c r="N194"/>
  <c r="O194"/>
  <c r="P194"/>
  <c r="Q194"/>
  <c r="R194"/>
  <c r="D238" i="3" l="1"/>
  <c r="F238"/>
  <c r="H238"/>
  <c r="J238"/>
  <c r="L238"/>
  <c r="N238"/>
  <c r="P238"/>
  <c r="R238"/>
  <c r="D249" i="1"/>
  <c r="F249"/>
  <c r="H249"/>
  <c r="J249"/>
  <c r="L249"/>
  <c r="N249"/>
  <c r="P249"/>
  <c r="R249"/>
  <c r="E238" i="3"/>
  <c r="G238"/>
  <c r="I238"/>
  <c r="K238"/>
  <c r="M238"/>
  <c r="O238"/>
  <c r="Q238"/>
  <c r="E249" i="1"/>
  <c r="G249"/>
  <c r="I249"/>
  <c r="K249"/>
  <c r="M249"/>
  <c r="O249"/>
  <c r="Q249"/>
  <c r="E226"/>
  <c r="G226"/>
  <c r="D226"/>
  <c r="F226"/>
  <c r="H226"/>
  <c r="J226"/>
  <c r="L226"/>
  <c r="N226"/>
  <c r="P226"/>
  <c r="R226"/>
  <c r="I226"/>
  <c r="K226"/>
  <c r="M226"/>
  <c r="O226"/>
  <c r="Q226"/>
  <c r="R23" i="3" l="1"/>
  <c r="Q23"/>
  <c r="P23"/>
  <c r="O23"/>
  <c r="N23"/>
  <c r="M23"/>
  <c r="L23"/>
  <c r="K23"/>
  <c r="J23"/>
  <c r="I23"/>
  <c r="H23"/>
  <c r="G23"/>
  <c r="F23"/>
  <c r="E23"/>
  <c r="D23"/>
  <c r="R19"/>
  <c r="Q19"/>
  <c r="P19"/>
  <c r="O19"/>
  <c r="N19"/>
  <c r="M19"/>
  <c r="L19"/>
  <c r="K19"/>
  <c r="J19"/>
  <c r="I19"/>
  <c r="H19"/>
  <c r="G19"/>
  <c r="F19"/>
  <c r="E19"/>
  <c r="D19"/>
  <c r="R4"/>
  <c r="Q4"/>
  <c r="P4"/>
  <c r="O4"/>
  <c r="N4"/>
  <c r="M4"/>
  <c r="L4"/>
  <c r="K4"/>
  <c r="J4"/>
  <c r="I4"/>
  <c r="H4"/>
  <c r="G4"/>
  <c r="F4"/>
  <c r="E4"/>
  <c r="D4"/>
  <c r="D25" l="1"/>
  <c r="G25"/>
  <c r="I25"/>
  <c r="K25"/>
  <c r="E25"/>
  <c r="M25"/>
  <c r="O25"/>
  <c r="Q25"/>
  <c r="F25"/>
  <c r="H25"/>
  <c r="J25"/>
  <c r="L25"/>
  <c r="N25"/>
  <c r="P25"/>
  <c r="R25"/>
  <c r="R23" i="1"/>
  <c r="Q23"/>
  <c r="P23"/>
  <c r="O23"/>
  <c r="N23"/>
  <c r="M23"/>
  <c r="L23"/>
  <c r="K23"/>
  <c r="J23"/>
  <c r="I23"/>
  <c r="H23"/>
  <c r="G23"/>
  <c r="F23"/>
  <c r="E23"/>
  <c r="D23"/>
  <c r="R19"/>
  <c r="Q19"/>
  <c r="P19"/>
  <c r="O19"/>
  <c r="N19"/>
  <c r="M19"/>
  <c r="L19"/>
  <c r="K19"/>
  <c r="J19"/>
  <c r="I19"/>
  <c r="H19"/>
  <c r="G19"/>
  <c r="F19"/>
  <c r="E19"/>
  <c r="D19"/>
  <c r="R4"/>
  <c r="Q4"/>
  <c r="P4"/>
  <c r="O4"/>
  <c r="N4"/>
  <c r="M4"/>
  <c r="L4"/>
  <c r="K4"/>
  <c r="J4"/>
  <c r="I4"/>
  <c r="H4"/>
  <c r="G4"/>
  <c r="F4"/>
  <c r="E4"/>
  <c r="D4"/>
  <c r="E25" l="1"/>
  <c r="G25"/>
  <c r="I25"/>
  <c r="K25"/>
  <c r="M25"/>
  <c r="O25"/>
  <c r="Q25"/>
  <c r="D25"/>
  <c r="F25"/>
  <c r="H25"/>
  <c r="J25"/>
  <c r="L25"/>
  <c r="N25"/>
  <c r="P25"/>
  <c r="R25"/>
  <c r="R256" i="3" l="1"/>
  <c r="R264" s="1"/>
  <c r="Q256"/>
  <c r="Q264" s="1"/>
  <c r="P256"/>
  <c r="P264" s="1"/>
  <c r="O256"/>
  <c r="O264" s="1"/>
  <c r="N256"/>
  <c r="N264" s="1"/>
  <c r="M256"/>
  <c r="M264" s="1"/>
  <c r="L256"/>
  <c r="L264" s="1"/>
  <c r="K256"/>
  <c r="K264" s="1"/>
  <c r="J256"/>
  <c r="J264" s="1"/>
  <c r="I256"/>
  <c r="I264" s="1"/>
  <c r="H256"/>
  <c r="H264" s="1"/>
  <c r="G256"/>
  <c r="G264" s="1"/>
  <c r="F256"/>
  <c r="F264" s="1"/>
  <c r="E256"/>
  <c r="E264" s="1"/>
  <c r="D256"/>
  <c r="D264" s="1"/>
  <c r="R65"/>
  <c r="Q65"/>
  <c r="P65"/>
  <c r="O65"/>
  <c r="N65"/>
  <c r="M65"/>
  <c r="L65"/>
  <c r="K65"/>
  <c r="J65"/>
  <c r="I65"/>
  <c r="H65"/>
  <c r="G65"/>
  <c r="F65"/>
  <c r="E65"/>
  <c r="D65"/>
  <c r="R100"/>
  <c r="Q100"/>
  <c r="P100"/>
  <c r="O100"/>
  <c r="N100"/>
  <c r="M100"/>
  <c r="L100"/>
  <c r="K100"/>
  <c r="J100"/>
  <c r="I100"/>
  <c r="H100"/>
  <c r="G100"/>
  <c r="F100"/>
  <c r="E100"/>
  <c r="D100"/>
  <c r="R160"/>
  <c r="Q160"/>
  <c r="P160"/>
  <c r="O160"/>
  <c r="N160"/>
  <c r="M160"/>
  <c r="L160"/>
  <c r="K160"/>
  <c r="J160"/>
  <c r="I160"/>
  <c r="H160"/>
  <c r="G160"/>
  <c r="F160"/>
  <c r="E160"/>
  <c r="D160"/>
  <c r="R162"/>
  <c r="Q162"/>
  <c r="P162"/>
  <c r="O162"/>
  <c r="N162"/>
  <c r="M162"/>
  <c r="L162"/>
  <c r="K162"/>
  <c r="J162"/>
  <c r="I162"/>
  <c r="H162"/>
  <c r="G162"/>
  <c r="F162"/>
  <c r="E162"/>
  <c r="D162"/>
  <c r="R134"/>
  <c r="Q134"/>
  <c r="P134"/>
  <c r="O134"/>
  <c r="N134"/>
  <c r="M134"/>
  <c r="L134"/>
  <c r="K134"/>
  <c r="J134"/>
  <c r="I134"/>
  <c r="H134"/>
  <c r="G134"/>
  <c r="F134"/>
  <c r="E134"/>
  <c r="D134"/>
  <c r="R147"/>
  <c r="Q147"/>
  <c r="P147"/>
  <c r="O147"/>
  <c r="N147"/>
  <c r="M147"/>
  <c r="L147"/>
  <c r="K147"/>
  <c r="J147"/>
  <c r="I147"/>
  <c r="H147"/>
  <c r="G147"/>
  <c r="F147"/>
  <c r="E147"/>
  <c r="D147"/>
  <c r="R143"/>
  <c r="Q143"/>
  <c r="P143"/>
  <c r="O143"/>
  <c r="N143"/>
  <c r="M143"/>
  <c r="L143"/>
  <c r="K143"/>
  <c r="J143"/>
  <c r="I143"/>
  <c r="H143"/>
  <c r="G143"/>
  <c r="F143"/>
  <c r="E143"/>
  <c r="D143"/>
  <c r="R119"/>
  <c r="R136" s="1"/>
  <c r="Q119"/>
  <c r="P119"/>
  <c r="P136" s="1"/>
  <c r="O119"/>
  <c r="N119"/>
  <c r="N136" s="1"/>
  <c r="M119"/>
  <c r="L119"/>
  <c r="L136" s="1"/>
  <c r="K119"/>
  <c r="J119"/>
  <c r="J136" s="1"/>
  <c r="I119"/>
  <c r="H119"/>
  <c r="H136" s="1"/>
  <c r="G119"/>
  <c r="F119"/>
  <c r="F136" s="1"/>
  <c r="E119"/>
  <c r="D119"/>
  <c r="D136" s="1"/>
  <c r="R175"/>
  <c r="R192" s="1"/>
  <c r="Q175"/>
  <c r="Q192" s="1"/>
  <c r="P175"/>
  <c r="P192" s="1"/>
  <c r="O175"/>
  <c r="O192" s="1"/>
  <c r="N175"/>
  <c r="N192" s="1"/>
  <c r="M175"/>
  <c r="M192" s="1"/>
  <c r="L175"/>
  <c r="L192" s="1"/>
  <c r="K175"/>
  <c r="K192" s="1"/>
  <c r="J175"/>
  <c r="J192" s="1"/>
  <c r="I175"/>
  <c r="I192" s="1"/>
  <c r="H175"/>
  <c r="H192" s="1"/>
  <c r="G175"/>
  <c r="G192" s="1"/>
  <c r="F175"/>
  <c r="F192" s="1"/>
  <c r="E175"/>
  <c r="E192" s="1"/>
  <c r="D175"/>
  <c r="D192" s="1"/>
  <c r="R54"/>
  <c r="Q54"/>
  <c r="P54"/>
  <c r="O54"/>
  <c r="N54"/>
  <c r="M54"/>
  <c r="L54"/>
  <c r="K54"/>
  <c r="J54"/>
  <c r="I54"/>
  <c r="H54"/>
  <c r="G54"/>
  <c r="F54"/>
  <c r="E54"/>
  <c r="D54"/>
  <c r="R52"/>
  <c r="Q52"/>
  <c r="P52"/>
  <c r="O52"/>
  <c r="N52"/>
  <c r="M52"/>
  <c r="L52"/>
  <c r="K52"/>
  <c r="J52"/>
  <c r="I52"/>
  <c r="H52"/>
  <c r="G52"/>
  <c r="F52"/>
  <c r="E52"/>
  <c r="D52"/>
  <c r="R47"/>
  <c r="Q47"/>
  <c r="P47"/>
  <c r="O47"/>
  <c r="N47"/>
  <c r="M47"/>
  <c r="L47"/>
  <c r="K47"/>
  <c r="J47"/>
  <c r="I47"/>
  <c r="H47"/>
  <c r="G47"/>
  <c r="F47"/>
  <c r="E47"/>
  <c r="D47"/>
  <c r="R36"/>
  <c r="Q36"/>
  <c r="P36"/>
  <c r="O36"/>
  <c r="N36"/>
  <c r="M36"/>
  <c r="L36"/>
  <c r="K36"/>
  <c r="J36"/>
  <c r="I36"/>
  <c r="H36"/>
  <c r="G36"/>
  <c r="F36"/>
  <c r="E36"/>
  <c r="D36"/>
  <c r="R265" i="1"/>
  <c r="R273" s="1"/>
  <c r="Q265"/>
  <c r="Q273" s="1"/>
  <c r="P265"/>
  <c r="P273" s="1"/>
  <c r="O265"/>
  <c r="O273" s="1"/>
  <c r="N265"/>
  <c r="N273" s="1"/>
  <c r="M265"/>
  <c r="M273" s="1"/>
  <c r="L265"/>
  <c r="L273" s="1"/>
  <c r="K265"/>
  <c r="K273" s="1"/>
  <c r="J265"/>
  <c r="J273" s="1"/>
  <c r="I265"/>
  <c r="I273" s="1"/>
  <c r="H265"/>
  <c r="H273" s="1"/>
  <c r="G265"/>
  <c r="G273" s="1"/>
  <c r="F265"/>
  <c r="F273" s="1"/>
  <c r="E265"/>
  <c r="E273" s="1"/>
  <c r="D265"/>
  <c r="D273" s="1"/>
  <c r="R69"/>
  <c r="Q69"/>
  <c r="P69"/>
  <c r="O69"/>
  <c r="N69"/>
  <c r="M69"/>
  <c r="L69"/>
  <c r="K69"/>
  <c r="J69"/>
  <c r="I69"/>
  <c r="H69"/>
  <c r="G69"/>
  <c r="F69"/>
  <c r="E69"/>
  <c r="D69"/>
  <c r="R99"/>
  <c r="Q99"/>
  <c r="P99"/>
  <c r="O99"/>
  <c r="N99"/>
  <c r="M99"/>
  <c r="L99"/>
  <c r="K99"/>
  <c r="J99"/>
  <c r="I99"/>
  <c r="H99"/>
  <c r="G99"/>
  <c r="F99"/>
  <c r="E99"/>
  <c r="D99"/>
  <c r="R140"/>
  <c r="Q140"/>
  <c r="P140"/>
  <c r="O140"/>
  <c r="N140"/>
  <c r="M140"/>
  <c r="L140"/>
  <c r="K140"/>
  <c r="J140"/>
  <c r="I140"/>
  <c r="H140"/>
  <c r="G140"/>
  <c r="F140"/>
  <c r="E140"/>
  <c r="D140"/>
  <c r="R166"/>
  <c r="Q166"/>
  <c r="P166"/>
  <c r="O166"/>
  <c r="N166"/>
  <c r="M166"/>
  <c r="L166"/>
  <c r="K166"/>
  <c r="J166"/>
  <c r="I166"/>
  <c r="H166"/>
  <c r="G166"/>
  <c r="F166"/>
  <c r="E166"/>
  <c r="D166"/>
  <c r="R128"/>
  <c r="Q128"/>
  <c r="P128"/>
  <c r="O128"/>
  <c r="N128"/>
  <c r="M128"/>
  <c r="L128"/>
  <c r="K128"/>
  <c r="I128"/>
  <c r="H128"/>
  <c r="R168"/>
  <c r="Q168"/>
  <c r="P168"/>
  <c r="O168"/>
  <c r="N168"/>
  <c r="M168"/>
  <c r="L168"/>
  <c r="K168"/>
  <c r="J168"/>
  <c r="I168"/>
  <c r="H168"/>
  <c r="G168"/>
  <c r="F168"/>
  <c r="E168"/>
  <c r="D168"/>
  <c r="R138"/>
  <c r="Q138"/>
  <c r="P138"/>
  <c r="O138"/>
  <c r="N138"/>
  <c r="M138"/>
  <c r="L138"/>
  <c r="K138"/>
  <c r="J138"/>
  <c r="I138"/>
  <c r="H138"/>
  <c r="G138"/>
  <c r="F138"/>
  <c r="E138"/>
  <c r="D138"/>
  <c r="R80"/>
  <c r="Q80"/>
  <c r="P80"/>
  <c r="O80"/>
  <c r="N80"/>
  <c r="M80"/>
  <c r="L80"/>
  <c r="K80"/>
  <c r="J80"/>
  <c r="I80"/>
  <c r="H80"/>
  <c r="G80"/>
  <c r="F80"/>
  <c r="E80"/>
  <c r="D80"/>
  <c r="R153"/>
  <c r="Q153"/>
  <c r="P153"/>
  <c r="O153"/>
  <c r="N153"/>
  <c r="M153"/>
  <c r="L153"/>
  <c r="K153"/>
  <c r="J153"/>
  <c r="I153"/>
  <c r="H153"/>
  <c r="G153"/>
  <c r="F153"/>
  <c r="E153"/>
  <c r="D153"/>
  <c r="R149"/>
  <c r="Q149"/>
  <c r="P149"/>
  <c r="O149"/>
  <c r="N149"/>
  <c r="M149"/>
  <c r="L149"/>
  <c r="K149"/>
  <c r="J149"/>
  <c r="I149"/>
  <c r="H149"/>
  <c r="G149"/>
  <c r="F149"/>
  <c r="E149"/>
  <c r="D149"/>
  <c r="R104"/>
  <c r="Q104"/>
  <c r="P104"/>
  <c r="O104"/>
  <c r="N104"/>
  <c r="M104"/>
  <c r="L104"/>
  <c r="K104"/>
  <c r="J104"/>
  <c r="I104"/>
  <c r="H104"/>
  <c r="G104"/>
  <c r="F104"/>
  <c r="E104"/>
  <c r="D104"/>
  <c r="R123"/>
  <c r="Q123"/>
  <c r="P123"/>
  <c r="O123"/>
  <c r="N123"/>
  <c r="M123"/>
  <c r="L123"/>
  <c r="K123"/>
  <c r="J123"/>
  <c r="I123"/>
  <c r="H123"/>
  <c r="G123"/>
  <c r="F123"/>
  <c r="E123"/>
  <c r="D123"/>
  <c r="R183"/>
  <c r="R200" s="1"/>
  <c r="Q183"/>
  <c r="Q200" s="1"/>
  <c r="P183"/>
  <c r="P200" s="1"/>
  <c r="O183"/>
  <c r="O200" s="1"/>
  <c r="N183"/>
  <c r="N200" s="1"/>
  <c r="M183"/>
  <c r="M200" s="1"/>
  <c r="L183"/>
  <c r="L200" s="1"/>
  <c r="K183"/>
  <c r="K200" s="1"/>
  <c r="J183"/>
  <c r="J200" s="1"/>
  <c r="I183"/>
  <c r="I200" s="1"/>
  <c r="H183"/>
  <c r="H200" s="1"/>
  <c r="G183"/>
  <c r="G200" s="1"/>
  <c r="F183"/>
  <c r="F200" s="1"/>
  <c r="E183"/>
  <c r="E200" s="1"/>
  <c r="D183"/>
  <c r="D200" s="1"/>
  <c r="R58"/>
  <c r="Q58"/>
  <c r="P58"/>
  <c r="O58"/>
  <c r="N58"/>
  <c r="M58"/>
  <c r="L58"/>
  <c r="K58"/>
  <c r="J58"/>
  <c r="I58"/>
  <c r="H58"/>
  <c r="G58"/>
  <c r="F58"/>
  <c r="E58"/>
  <c r="D58"/>
  <c r="R56"/>
  <c r="Q56"/>
  <c r="P56"/>
  <c r="O56"/>
  <c r="N56"/>
  <c r="M56"/>
  <c r="L56"/>
  <c r="K56"/>
  <c r="J56"/>
  <c r="I56"/>
  <c r="H56"/>
  <c r="G56"/>
  <c r="F56"/>
  <c r="E56"/>
  <c r="D56"/>
  <c r="R51"/>
  <c r="Q51"/>
  <c r="P51"/>
  <c r="O51"/>
  <c r="N51"/>
  <c r="M51"/>
  <c r="L51"/>
  <c r="K51"/>
  <c r="J51"/>
  <c r="I51"/>
  <c r="H51"/>
  <c r="G51"/>
  <c r="F51"/>
  <c r="E51"/>
  <c r="D51"/>
  <c r="R40"/>
  <c r="Q40"/>
  <c r="P40"/>
  <c r="O40"/>
  <c r="N40"/>
  <c r="M40"/>
  <c r="L40"/>
  <c r="K40"/>
  <c r="J40"/>
  <c r="I40"/>
  <c r="H40"/>
  <c r="G40"/>
  <c r="F40"/>
  <c r="E40"/>
  <c r="D40"/>
  <c r="D142" l="1"/>
  <c r="F142"/>
  <c r="H142"/>
  <c r="J142"/>
  <c r="L142"/>
  <c r="N142"/>
  <c r="P142"/>
  <c r="R142"/>
  <c r="D170"/>
  <c r="F170"/>
  <c r="H170"/>
  <c r="J170"/>
  <c r="L170"/>
  <c r="N170"/>
  <c r="P170"/>
  <c r="R170"/>
  <c r="E136" i="3"/>
  <c r="G136"/>
  <c r="I136"/>
  <c r="K136"/>
  <c r="M136"/>
  <c r="O136"/>
  <c r="Q136"/>
  <c r="D164"/>
  <c r="F164"/>
  <c r="H164"/>
  <c r="J164"/>
  <c r="L164"/>
  <c r="N164"/>
  <c r="P164"/>
  <c r="R164"/>
  <c r="E142" i="1"/>
  <c r="G142"/>
  <c r="I142"/>
  <c r="K142"/>
  <c r="M142"/>
  <c r="O142"/>
  <c r="Q142"/>
  <c r="E170"/>
  <c r="G170"/>
  <c r="I170"/>
  <c r="K170"/>
  <c r="M170"/>
  <c r="O170"/>
  <c r="Q170"/>
  <c r="E164" i="3"/>
  <c r="G164"/>
  <c r="I164"/>
  <c r="K164"/>
  <c r="M164"/>
  <c r="O164"/>
  <c r="Q164"/>
  <c r="H37" i="2"/>
  <c r="H38" s="1"/>
  <c r="E112" i="3"/>
  <c r="G112"/>
  <c r="I112"/>
  <c r="K112"/>
  <c r="M112"/>
  <c r="O112"/>
  <c r="Q112"/>
  <c r="F83"/>
  <c r="H83"/>
  <c r="J83"/>
  <c r="L83"/>
  <c r="N83"/>
  <c r="P83"/>
  <c r="R83"/>
  <c r="D83"/>
  <c r="D112"/>
  <c r="F112"/>
  <c r="H112"/>
  <c r="J112"/>
  <c r="L112"/>
  <c r="N112"/>
  <c r="P112"/>
  <c r="R112"/>
  <c r="F116" i="1"/>
  <c r="H116"/>
  <c r="J116"/>
  <c r="L116"/>
  <c r="N116"/>
  <c r="P116"/>
  <c r="R116"/>
  <c r="E116"/>
  <c r="G116"/>
  <c r="I116"/>
  <c r="K116"/>
  <c r="M116"/>
  <c r="O116"/>
  <c r="Q116"/>
  <c r="D116"/>
  <c r="E83" i="3"/>
  <c r="G83"/>
  <c r="I83"/>
  <c r="K83"/>
  <c r="M83"/>
  <c r="O83"/>
  <c r="Q83"/>
  <c r="E87" i="1"/>
  <c r="G87"/>
  <c r="I87"/>
  <c r="K87"/>
  <c r="M87"/>
  <c r="O87"/>
  <c r="Q87"/>
  <c r="D87"/>
  <c r="F87"/>
  <c r="H87"/>
  <c r="J87"/>
  <c r="L87"/>
  <c r="N87"/>
  <c r="P87"/>
  <c r="R87"/>
  <c r="E56" i="3"/>
  <c r="R56"/>
  <c r="G56"/>
  <c r="I56"/>
  <c r="K56"/>
  <c r="M56"/>
  <c r="O56"/>
  <c r="Q56"/>
  <c r="D56"/>
  <c r="F56"/>
  <c r="H56"/>
  <c r="J56"/>
  <c r="L56"/>
  <c r="N56"/>
  <c r="P56"/>
  <c r="D60" i="1"/>
  <c r="F60"/>
  <c r="H60"/>
  <c r="J60"/>
  <c r="L60"/>
  <c r="N60"/>
  <c r="P60"/>
  <c r="R60"/>
  <c r="E60"/>
  <c r="G60"/>
  <c r="I60"/>
  <c r="K60"/>
  <c r="M60"/>
  <c r="O60"/>
  <c r="Q60"/>
  <c r="G281" i="3" l="1"/>
  <c r="G282" s="1"/>
  <c r="N281"/>
  <c r="N282" s="1"/>
  <c r="D281"/>
  <c r="D288" s="1"/>
  <c r="D289" s="1"/>
  <c r="O281"/>
  <c r="O288" s="1"/>
  <c r="O289" s="1"/>
  <c r="F281"/>
  <c r="F282" s="1"/>
  <c r="M281"/>
  <c r="M282" s="1"/>
  <c r="I281"/>
  <c r="I282" s="1"/>
  <c r="E281"/>
  <c r="E282" s="1"/>
  <c r="P281"/>
  <c r="P288" s="1"/>
  <c r="P289" s="1"/>
  <c r="L281"/>
  <c r="L288" s="1"/>
  <c r="L289" s="1"/>
  <c r="H281"/>
  <c r="Q281"/>
  <c r="Q282" s="1"/>
  <c r="J281"/>
  <c r="J282" s="1"/>
  <c r="C281"/>
  <c r="C288" s="1"/>
  <c r="C289" s="1"/>
  <c r="K281"/>
  <c r="K288" s="1"/>
  <c r="K289" s="1"/>
  <c r="D290" i="1"/>
  <c r="D297" s="1"/>
  <c r="D298" s="1"/>
  <c r="Q290"/>
  <c r="I290"/>
  <c r="M290"/>
  <c r="O290"/>
  <c r="O297" s="1"/>
  <c r="O298" s="1"/>
  <c r="P290"/>
  <c r="P297" s="1"/>
  <c r="P298" s="1"/>
  <c r="N290"/>
  <c r="N297" s="1"/>
  <c r="N298" s="1"/>
  <c r="K290"/>
  <c r="K291" s="1"/>
  <c r="L290"/>
  <c r="L297" s="1"/>
  <c r="L298" s="1"/>
  <c r="J290"/>
  <c r="J297" s="1"/>
  <c r="J298" s="1"/>
  <c r="H290"/>
  <c r="G290"/>
  <c r="G297" s="1"/>
  <c r="G298" s="1"/>
  <c r="F290"/>
  <c r="F297" s="1"/>
  <c r="F298" s="1"/>
  <c r="E290"/>
  <c r="C290"/>
  <c r="C291" s="1"/>
  <c r="F288" i="3" l="1"/>
  <c r="F289" s="1"/>
  <c r="I288"/>
  <c r="I289" s="1"/>
  <c r="F291" i="1"/>
  <c r="C297"/>
  <c r="C298" s="1"/>
  <c r="N288" i="3"/>
  <c r="N289" s="1"/>
  <c r="O282"/>
  <c r="J288"/>
  <c r="J289" s="1"/>
  <c r="K282"/>
  <c r="Q288"/>
  <c r="Q289" s="1"/>
  <c r="D282"/>
  <c r="E288"/>
  <c r="E289" s="1"/>
  <c r="G288"/>
  <c r="G289" s="1"/>
  <c r="M288"/>
  <c r="M289" s="1"/>
  <c r="K297" i="1"/>
  <c r="K298" s="1"/>
  <c r="G291"/>
  <c r="O291"/>
  <c r="P282" i="3"/>
  <c r="L282"/>
  <c r="C282"/>
  <c r="D291" i="1"/>
  <c r="N291"/>
  <c r="L291"/>
  <c r="P291"/>
  <c r="E291"/>
  <c r="E297"/>
  <c r="E298" s="1"/>
  <c r="M291"/>
  <c r="M297"/>
  <c r="M298" s="1"/>
  <c r="I291"/>
  <c r="I297"/>
  <c r="I298" s="1"/>
  <c r="J291"/>
  <c r="Q291"/>
  <c r="Q297"/>
  <c r="Q298" s="1"/>
  <c r="H291" l="1"/>
  <c r="H297"/>
  <c r="H298" s="1"/>
  <c r="H282" i="3"/>
  <c r="H288" l="1"/>
  <c r="H289" s="1"/>
</calcChain>
</file>

<file path=xl/sharedStrings.xml><?xml version="1.0" encoding="utf-8"?>
<sst xmlns="http://schemas.openxmlformats.org/spreadsheetml/2006/main" count="2560" uniqueCount="555">
  <si>
    <t>День 1</t>
  </si>
  <si>
    <t>№ рец</t>
  </si>
  <si>
    <t>Приём пищи, наименование блюда</t>
  </si>
  <si>
    <t>Масса порции, г</t>
  </si>
  <si>
    <t>Пищевые вещества, г</t>
  </si>
  <si>
    <t>Энергетическая ценночть</t>
  </si>
  <si>
    <t>Витамины</t>
  </si>
  <si>
    <t>Минеральные вещества</t>
  </si>
  <si>
    <t>белки</t>
  </si>
  <si>
    <t>жиры</t>
  </si>
  <si>
    <t>углеводы</t>
  </si>
  <si>
    <t>В1</t>
  </si>
  <si>
    <t>В2</t>
  </si>
  <si>
    <t>С</t>
  </si>
  <si>
    <t>А</t>
  </si>
  <si>
    <t>E</t>
  </si>
  <si>
    <t>Ca</t>
  </si>
  <si>
    <t>I</t>
  </si>
  <si>
    <t>Mg</t>
  </si>
  <si>
    <t>Se</t>
  </si>
  <si>
    <t>P</t>
  </si>
  <si>
    <t>Fe</t>
  </si>
  <si>
    <t>60</t>
  </si>
  <si>
    <t>Картофель</t>
  </si>
  <si>
    <t>Лук репчатый</t>
  </si>
  <si>
    <t>Огурец соленый</t>
  </si>
  <si>
    <t>Масло подсолнечное</t>
  </si>
  <si>
    <t>Свекла</t>
  </si>
  <si>
    <t>Морковь, красная</t>
  </si>
  <si>
    <t>100</t>
  </si>
  <si>
    <t>Курица, 1 категории</t>
  </si>
  <si>
    <t>Вода</t>
  </si>
  <si>
    <t>Пшеничная мука, первого сорта</t>
  </si>
  <si>
    <t>3,75/3,75</t>
  </si>
  <si>
    <t>Соль поваренная пищевая</t>
  </si>
  <si>
    <t>0,4/0,4</t>
  </si>
  <si>
    <t>Каша гречневая рассыпчатая</t>
  </si>
  <si>
    <t>180</t>
  </si>
  <si>
    <t>Гречневая крупа ядрица</t>
  </si>
  <si>
    <t>Масло сливочное</t>
  </si>
  <si>
    <t>200</t>
  </si>
  <si>
    <t>Яблоки</t>
  </si>
  <si>
    <t>Сахарный песок</t>
  </si>
  <si>
    <t>20/20</t>
  </si>
  <si>
    <t>Хлеб пшеничный</t>
  </si>
  <si>
    <t>Хлеб пшеничный витаминизированный</t>
  </si>
  <si>
    <t>30/30</t>
  </si>
  <si>
    <t>Итого:</t>
  </si>
  <si>
    <t>День 2</t>
  </si>
  <si>
    <t>Белки</t>
  </si>
  <si>
    <t>Жиры</t>
  </si>
  <si>
    <t>Углеводы</t>
  </si>
  <si>
    <t>Бутерброд с сыром</t>
  </si>
  <si>
    <t>6,8/6,8</t>
  </si>
  <si>
    <t>Сыр Российский</t>
  </si>
  <si>
    <t>14/13,2</t>
  </si>
  <si>
    <t>Пшеничный хлеб</t>
  </si>
  <si>
    <t>80</t>
  </si>
  <si>
    <t>Запеканка творожная с изюмом</t>
  </si>
  <si>
    <t>Изюм</t>
  </si>
  <si>
    <t>Крупа манная</t>
  </si>
  <si>
    <t>Творог</t>
  </si>
  <si>
    <t>Молоко</t>
  </si>
  <si>
    <t>63/63</t>
  </si>
  <si>
    <t>Сахар</t>
  </si>
  <si>
    <t>Яйцо 1С</t>
  </si>
  <si>
    <t>15/15</t>
  </si>
  <si>
    <t>Кофейный напиток с молоком</t>
  </si>
  <si>
    <t>120/120</t>
  </si>
  <si>
    <t>Молоко стерилизованное 3,5% жирности</t>
  </si>
  <si>
    <t>100/100</t>
  </si>
  <si>
    <t>11,12/11,12</t>
  </si>
  <si>
    <t>Кофейный напиток</t>
  </si>
  <si>
    <t>3,34/3,34</t>
  </si>
  <si>
    <t>Плоды и ягоды свежие</t>
  </si>
  <si>
    <t>Апельсин</t>
  </si>
  <si>
    <t>142,9/100</t>
  </si>
  <si>
    <t>Итого :</t>
  </si>
  <si>
    <t>День 3</t>
  </si>
  <si>
    <t>A</t>
  </si>
  <si>
    <t>Огурец свежий в нарезке</t>
  </si>
  <si>
    <t xml:space="preserve">Огурец свежий </t>
  </si>
  <si>
    <t>61,2/60</t>
  </si>
  <si>
    <t>Фрикадельки рыбные</t>
  </si>
  <si>
    <t>Молоко стерилизованное 3,2% жирности</t>
  </si>
  <si>
    <t>Хлеб пшеничный, формовой из муки высшего сорта</t>
  </si>
  <si>
    <t>14/14</t>
  </si>
  <si>
    <t>Яйцо</t>
  </si>
  <si>
    <t>12/12</t>
  </si>
  <si>
    <t>Соль пищевая йодированная</t>
  </si>
  <si>
    <t>Пюре картофельное</t>
  </si>
  <si>
    <t>189/132,3</t>
  </si>
  <si>
    <t>4,5/4,5</t>
  </si>
  <si>
    <t>50,4/50,4</t>
  </si>
  <si>
    <t>0,45/0,45</t>
  </si>
  <si>
    <t>Чай с сахаром</t>
  </si>
  <si>
    <t>Чай</t>
  </si>
  <si>
    <t>0,6/0,6</t>
  </si>
  <si>
    <t>Вода питьевая</t>
  </si>
  <si>
    <t>190/190</t>
  </si>
  <si>
    <t>13/13</t>
  </si>
  <si>
    <t>День 4</t>
  </si>
  <si>
    <t>Салат из моркови с яблоком</t>
  </si>
  <si>
    <t>29,34/25,8</t>
  </si>
  <si>
    <t>39,78/31,8</t>
  </si>
  <si>
    <t>5/5</t>
  </si>
  <si>
    <t>3/3</t>
  </si>
  <si>
    <t>Гуляш из отварного мяса</t>
  </si>
  <si>
    <t>Говядина 1 кат.</t>
  </si>
  <si>
    <t>Томатная паста. Консервы</t>
  </si>
  <si>
    <t>1/1</t>
  </si>
  <si>
    <t>Макаронные изделия отварные</t>
  </si>
  <si>
    <t>6,3/6,3</t>
  </si>
  <si>
    <t>378/378</t>
  </si>
  <si>
    <t>2,1/2,1</t>
  </si>
  <si>
    <t>Макаронные изделия, высшего сорта, яичные</t>
  </si>
  <si>
    <t>День 5</t>
  </si>
  <si>
    <t>Каша из пшена и риса молочная жидкая ("Дружба")</t>
  </si>
  <si>
    <t>6/6</t>
  </si>
  <si>
    <t>150/150</t>
  </si>
  <si>
    <t>24/24</t>
  </si>
  <si>
    <t>0,5/0,5</t>
  </si>
  <si>
    <t>Рис</t>
  </si>
  <si>
    <t>10/10</t>
  </si>
  <si>
    <t>Пшено</t>
  </si>
  <si>
    <t>397</t>
  </si>
  <si>
    <t>Какао с молоком</t>
  </si>
  <si>
    <t>88,88/88,88</t>
  </si>
  <si>
    <t>Какао-порошок</t>
  </si>
  <si>
    <t>2,22/2,22</t>
  </si>
  <si>
    <t>122,22/122,22</t>
  </si>
  <si>
    <t>10</t>
  </si>
  <si>
    <t>Яйца вареные</t>
  </si>
  <si>
    <t>40</t>
  </si>
  <si>
    <t>40/40</t>
  </si>
  <si>
    <t>итого:</t>
  </si>
  <si>
    <t>День 6</t>
  </si>
  <si>
    <t>102/100</t>
  </si>
  <si>
    <t>Капуста белокочанная</t>
  </si>
  <si>
    <t>День 7</t>
  </si>
  <si>
    <t>Огурец, грунтовый</t>
  </si>
  <si>
    <t>Хлеб пшеничный, формовой из муки 1 сорта</t>
  </si>
  <si>
    <t>День 8</t>
  </si>
  <si>
    <t>Омлет натуральный</t>
  </si>
  <si>
    <t>Яблоко</t>
  </si>
  <si>
    <t>113,7/100</t>
  </si>
  <si>
    <t>День 9</t>
  </si>
  <si>
    <t>9,9/9</t>
  </si>
  <si>
    <t>Деннь 10</t>
  </si>
  <si>
    <t>30/24</t>
  </si>
  <si>
    <t>Масло растительное</t>
  </si>
  <si>
    <t>4,2/4,2</t>
  </si>
  <si>
    <t>0,15/0,15</t>
  </si>
  <si>
    <t>Котлеты рыбные</t>
  </si>
  <si>
    <t>0,3/0,3</t>
  </si>
  <si>
    <t>165.2</t>
  </si>
  <si>
    <t>Каша рассыпчатая рисовая</t>
  </si>
  <si>
    <t>Крупа рисовая</t>
  </si>
  <si>
    <t xml:space="preserve"> </t>
  </si>
  <si>
    <t>Химический состав за период (всего)</t>
  </si>
  <si>
    <t>№ п/п</t>
  </si>
  <si>
    <t>приём пищи</t>
  </si>
  <si>
    <t>завтрак</t>
  </si>
  <si>
    <t>Химический состав за период (в среднем за день)</t>
  </si>
  <si>
    <t>Выборка продуктов по меню для категории 7-10 лет</t>
  </si>
  <si>
    <t>Ед.изм.</t>
  </si>
  <si>
    <t>Брутто за весь период</t>
  </si>
  <si>
    <t>Нетто за весь период</t>
  </si>
  <si>
    <t>Стоимость руб</t>
  </si>
  <si>
    <t>кг</t>
  </si>
  <si>
    <t>Курица</t>
  </si>
  <si>
    <t>Лук</t>
  </si>
  <si>
    <t>Макаронные изделия</t>
  </si>
  <si>
    <t>л</t>
  </si>
  <si>
    <t>Морковь</t>
  </si>
  <si>
    <t>Мука пшеничная</t>
  </si>
  <si>
    <t>Огурцы грунтовые</t>
  </si>
  <si>
    <t>Огурей солёный</t>
  </si>
  <si>
    <t>Сыр российский</t>
  </si>
  <si>
    <t>Томат - паста</t>
  </si>
  <si>
    <t>шт (яйца)</t>
  </si>
  <si>
    <t>итого за 10 дней</t>
  </si>
  <si>
    <t>Стоимость одного дето - дня</t>
  </si>
  <si>
    <t>Салат из моркови и яблок</t>
  </si>
  <si>
    <t>48,9/43</t>
  </si>
  <si>
    <t>66,3/53</t>
  </si>
  <si>
    <t>8,3/8,3</t>
  </si>
  <si>
    <t>16,5/15</t>
  </si>
  <si>
    <t>День 10</t>
  </si>
  <si>
    <t>50/40</t>
  </si>
  <si>
    <t>7/7</t>
  </si>
  <si>
    <t>0,25/0,25</t>
  </si>
  <si>
    <t>16,25/16,25</t>
  </si>
  <si>
    <t>0,37/0,37</t>
  </si>
  <si>
    <t>Технологическая карта №</t>
  </si>
  <si>
    <t>1</t>
  </si>
  <si>
    <t>Наименование изделия:</t>
  </si>
  <si>
    <t>Номер рецептуры:</t>
  </si>
  <si>
    <t>Наименование сборника рецептур:</t>
  </si>
  <si>
    <t>Методические указания города Москвы: Организация питания в дошкольных образовательных учреждениях. 2007.</t>
  </si>
  <si>
    <t>Наименование сырья</t>
  </si>
  <si>
    <t>Расход сырья и полуфабрикатов</t>
  </si>
  <si>
    <t>1 порция</t>
  </si>
  <si>
    <t>брутто, г</t>
  </si>
  <si>
    <t>нетто, г</t>
  </si>
  <si>
    <t>Сыр Голландский 8%</t>
  </si>
  <si>
    <t xml:space="preserve">   или Сыр Российский 6%</t>
  </si>
  <si>
    <t xml:space="preserve">   или Сыр Костромской 4%</t>
  </si>
  <si>
    <t xml:space="preserve">   или Сыр Ярославский 7%</t>
  </si>
  <si>
    <t>Выход:</t>
  </si>
  <si>
    <t>Химический состав данного блюда:</t>
  </si>
  <si>
    <t>Пищевые вещества</t>
  </si>
  <si>
    <t>Витамин С, мг</t>
  </si>
  <si>
    <t>Белки, г</t>
  </si>
  <si>
    <t>Жиры, г</t>
  </si>
  <si>
    <t>Углеводы, г</t>
  </si>
  <si>
    <t>Энерг. ценность, ккал</t>
  </si>
  <si>
    <t>11,63</t>
  </si>
  <si>
    <t>24,74</t>
  </si>
  <si>
    <t>26,76</t>
  </si>
  <si>
    <t>381,17</t>
  </si>
  <si>
    <t>Технология приготовления:</t>
  </si>
  <si>
    <t>Хлеб пшеничный нарезают ломтиками толщиной 1,0-1,5 см. Сыр твердый разрезают на крупные куски, очищают от наружного покрытия и нарезают ломтиками толщиной 2-3 мм (подготовку сыра производят не ранее, чем за 30-40 мин до отпуска и хранят его в холодильнике).  Ломтики хлеба равномерно намазывают маслом сливочным и укладывают на них подготовленный сыр.</t>
  </si>
  <si>
    <t>Вид обработки:</t>
  </si>
  <si>
    <t>Без обработки</t>
  </si>
  <si>
    <t>Вне сборников</t>
  </si>
  <si>
    <t>6,60</t>
  </si>
  <si>
    <t>0,90</t>
  </si>
  <si>
    <t>38,00</t>
  </si>
  <si>
    <t>199,00</t>
  </si>
  <si>
    <t>10,10</t>
  </si>
  <si>
    <t>132</t>
  </si>
  <si>
    <t>6,00</t>
  </si>
  <si>
    <t>1,53</t>
  </si>
  <si>
    <t>6,50</t>
  </si>
  <si>
    <t>24,64</t>
  </si>
  <si>
    <t>В чайник насыпать чай и сахар на определенное количество порций, залить кипятком на то же количество порций и настаивать 5 минут. Процедить, остудить до температуры 40-45 С, после чего разлить по стаканам. Не рекомендуется кипятить заваренный чай и длительно хранить на плите.</t>
  </si>
  <si>
    <t>Варка</t>
  </si>
  <si>
    <t>Сборник рецептур блюд и кулинарных изделий для питания детей в дошкольных организациях/М.П. Могильный, В.А. Тутельян</t>
  </si>
  <si>
    <t>1,58</t>
  </si>
  <si>
    <t>Тушение</t>
  </si>
  <si>
    <t>14</t>
  </si>
  <si>
    <t>Огурец свежий</t>
  </si>
  <si>
    <t>0,75</t>
  </si>
  <si>
    <t>0,00</t>
  </si>
  <si>
    <t>2,50</t>
  </si>
  <si>
    <t>14,00</t>
  </si>
  <si>
    <t>140</t>
  </si>
  <si>
    <t xml:space="preserve">   или Яблоки</t>
  </si>
  <si>
    <t xml:space="preserve">   или Груша</t>
  </si>
  <si>
    <t xml:space="preserve">   или Банан</t>
  </si>
  <si>
    <t xml:space="preserve">   или Мандарин</t>
  </si>
  <si>
    <t xml:space="preserve">   или Слива</t>
  </si>
  <si>
    <t xml:space="preserve">   или Черешня</t>
  </si>
  <si>
    <t xml:space="preserve">   или Абрикосы</t>
  </si>
  <si>
    <t xml:space="preserve">   или Персик</t>
  </si>
  <si>
    <t xml:space="preserve">   или Смородина черная</t>
  </si>
  <si>
    <t xml:space="preserve">   или Виноград</t>
  </si>
  <si>
    <t>0,41</t>
  </si>
  <si>
    <t>10,09</t>
  </si>
  <si>
    <t>45,32</t>
  </si>
  <si>
    <t>Плоды и ягоды перед отпуском перебирают, удаляют плодоножки, сорные примеси, тщательно промывают проточной питьевой холодной водой.</t>
  </si>
  <si>
    <t>165</t>
  </si>
  <si>
    <t>Масса каши</t>
  </si>
  <si>
    <t xml:space="preserve">   или Сахар-песок</t>
  </si>
  <si>
    <t>5,72</t>
  </si>
  <si>
    <t>3,86</t>
  </si>
  <si>
    <t>25,68</t>
  </si>
  <si>
    <t>160,00</t>
  </si>
  <si>
    <t>Подготовленную для варки крупу всыпают в подсоленную кипящую жидкость. При этом всплывшие пустотелые зерна удаляют. Кашу варят до загустения, периодически помешивая. 
Сливочное масло можно добавлять во время варки или использовать его, поливая кашу при отпуске. Когда каша сделается густой, перемешивание прекращают, закрывают котел крышкой и дают каше упреть, за это время она приобретает своеобразный приятный запах и цвет. 
Для упревания рассыпчатых каш требуется: гречневой (из ядрицы, вырабатываемой из непропаренного зерна) - около 4,5 ч; из поджаренной крупы -1,5-2 ч; из ядрицы быстроразваривающейся - 1-1,5 ч; перловой, ячневой, пшенной, пшеничной - 1,5-2 ч; рисовой - около 1 ч. 
При варке в наплитной посуде кашу для упревания можно поставить в жарочный шкаф. При варке в пищеварочном котле после набухания крупы уменьшают нагрев, закрывают котел крышкой и доводят кашу до готовности.
При отпуске рассыпчатую кашу кладут на тарелку и поливают прокипяченным сливочным маслом или посыпают сахаром, можно отпускать с прокипяченным сливочным маслом и сахаром.</t>
  </si>
  <si>
    <t>2,41</t>
  </si>
  <si>
    <t>2,12</t>
  </si>
  <si>
    <t>25,15</t>
  </si>
  <si>
    <t>129,27</t>
  </si>
  <si>
    <t>204</t>
  </si>
  <si>
    <t>3,84</t>
  </si>
  <si>
    <t>0,55</t>
  </si>
  <si>
    <t>20,76</t>
  </si>
  <si>
    <t>103,40</t>
  </si>
  <si>
    <t>Макаронные изделия (макароны, лапшу, вермишель и др.) варят в большом количестве кипящей подсоленной воды (на 1 кг макаронных изделий берут 6 л воды, 30 г соли). Макароны варят 20-30 мин, лапшу - 20-25 мин, вермишель - 10-12 мин. В процессе варки макаронные изделия набухают, впитывая воду, в результате чего масса их увеличивается примерно в 3 раза (в зависимости от сорта).
Сваренные макаронные изделия откидывают и перемешивают с растопленным сливочным маслом (1/3-1/2 часть от указанного в рецептуре количества), чтобы они не склеивались и не образовывали комков. Остальной частью масла макароны заправляют непосредственно перед отпуском. Блюда из макаронных изделий подают в горячем виде.
Для приготовления запеченных блюд макаронные изделия можно варить, не откидывая, в небольшом количестве воды (на 1 кг макаронных изделий 2,2-3,0 л воды, 15 г соли).
Рекомендованный выход блюд для первой возрастной группы - 150 г, для второй -200 г.</t>
  </si>
  <si>
    <t>Масса отварного очищенного картофеля</t>
  </si>
  <si>
    <t>Котлеты рыбные паровые</t>
  </si>
  <si>
    <t>Судак</t>
  </si>
  <si>
    <t xml:space="preserve">   или Треска</t>
  </si>
  <si>
    <t>Рыба - филе, выпускаемое промышленностью</t>
  </si>
  <si>
    <t>или вода</t>
  </si>
  <si>
    <t>Масса полуфабриката</t>
  </si>
  <si>
    <t>Филе рыбы дважды измельчают вместе с замоченным в молоке или воде хлебом пшеничным, кладут размягченное масло сливочное, хорошо вымешивают, формуют, варят на пару 20-30 мин.</t>
  </si>
  <si>
    <t>Отпускают с прокипяченным маслом или соусом томатным, сметанным, сметанным с томатом и луком.</t>
  </si>
  <si>
    <t>Гарниры - картофель отварной, пюре картофельное, пюре из тыквы, капуста, тушенная с яблоками.</t>
  </si>
  <si>
    <t>277</t>
  </si>
  <si>
    <t>Говядина (покромка, лопаточная часть, грудинка)</t>
  </si>
  <si>
    <t>Масса отварного мяса</t>
  </si>
  <si>
    <t>Отвар овощной</t>
  </si>
  <si>
    <t xml:space="preserve">   или Вода</t>
  </si>
  <si>
    <t>Масса соуса</t>
  </si>
  <si>
    <t>12,89</t>
  </si>
  <si>
    <t>10,19</t>
  </si>
  <si>
    <t>3,28</t>
  </si>
  <si>
    <t>156,25</t>
  </si>
  <si>
    <t>Отварное мясо нарезают кубиками, соединяют с припущенной морковью, мелко нашинкованным бланшированным репчатым луком, с томатным пюре (для второй возрастной группы), заливают водой, добавляют соль и тушат 10-15 минут. На отваре или воде готовят соус, которым заливают мясо и доводят до кипения.
Отпускают с соусом, в котором тушилось мясо.
Гарниры - каши рассыпчатые, картофель отварной, овощи отварные, пюре картофельное.</t>
  </si>
  <si>
    <t xml:space="preserve">   или Бройлеры (цыплята) 1 кат.</t>
  </si>
  <si>
    <t xml:space="preserve">   или Индейки 1 кат.</t>
  </si>
  <si>
    <t xml:space="preserve">   или Филе птицы (полуфабрикат)</t>
  </si>
  <si>
    <t xml:space="preserve">   или Мясо кролика</t>
  </si>
  <si>
    <t>347</t>
  </si>
  <si>
    <t>Сборник технологических нормативов, рецептур блюд и кулинарных изделий для школ, школ-интернатов, детских домов, детских оздоровительных учреждений профессионального  образования, специализир.учреждений д/несовершеннолетних, нуждающихся в соц.реабилитации</t>
  </si>
  <si>
    <t>Минтай</t>
  </si>
  <si>
    <t>Масса готовых фрикделек</t>
  </si>
  <si>
    <t>14,70</t>
  </si>
  <si>
    <t>2,10</t>
  </si>
  <si>
    <t>7,60</t>
  </si>
  <si>
    <t>108,00</t>
  </si>
  <si>
    <t>Филе без кожи и костей нарезают на куски, измельчают на мясорубке, второй раз пропускают на мясорубке вместе с бланшированным репчатым луком и замоченным в воде или молоке пшеничным хлебом, добавляют яйца, йодированную соль, хорошо вымешивают, массу выбивают и разделывают на шарики массой по 19-21 г. по 5 штук на порцию. Шарики отпускают в кипящий рыбный бульон и варят 10-15 мин, не допуская сильного кипения. В котлетную массу из нежирной рыбы для увеличения рыхлости можно положить пропущенную через мясорубку охлажденную вареную рыбу в количестве 25-30% к массе мякоти сырой рыбы. При приготовлении котлетной массы из рыбы, имеющей недостаточное количество клейдающих веществ, можно добавить яйца из расчета 1/10 (4 г) на порцию. Гарниры: овощные пюре, овощи отварные или припущенные, макаронные изделия, каши вязкие. 
Соусы: белый или томатный, приготовленные на рыбном бульоне.
Температура подачи: 65 °С.
Срок реализации: не более трех часов с момента приготовления.</t>
  </si>
  <si>
    <t>0,05</t>
  </si>
  <si>
    <t>395</t>
  </si>
  <si>
    <t>Кофейный напиток "Народный"</t>
  </si>
  <si>
    <t>1,34</t>
  </si>
  <si>
    <t>7,98</t>
  </si>
  <si>
    <t>50,56</t>
  </si>
  <si>
    <t>В сваренный процеженный кофейный напиток добавляют горячее кипяченое молоко, сахар и доводят до кипения.</t>
  </si>
  <si>
    <t>2,04</t>
  </si>
  <si>
    <t>1,77</t>
  </si>
  <si>
    <t>8,79</t>
  </si>
  <si>
    <t>59,44</t>
  </si>
  <si>
    <t>Какао кладут в посуду, смешивают с сахаром, добавляют небольшое количество кипятка и растирают до однородной массы, затем вливают при постоянном помешивании кипяченое горячее молоко, остальной кипяток и доводят до кипения.</t>
  </si>
  <si>
    <t>0,86</t>
  </si>
  <si>
    <t>5,22</t>
  </si>
  <si>
    <t>7,87</t>
  </si>
  <si>
    <t>81,90</t>
  </si>
  <si>
    <t>Подготовленную морковь нарезают мелкой соломкой, яблоки свежие с удаленным семенным гнездом нарезают мелкой соломкой. Подготовленные морковь и яблоки соединяют, добавляют сахар и прогревают при температуре 85 °С не менее 3 минут, заправляют растительным маслом.
Выход порции определяется возрастной группой.</t>
  </si>
  <si>
    <t>424</t>
  </si>
  <si>
    <t>Сборник рецептур блюд и кулинарных изделий: Для предприятий общественного питания/Авт.-сост.: А.И. Здобнов, В.А. Цыганенко.</t>
  </si>
  <si>
    <t>13,00</t>
  </si>
  <si>
    <t>12,00</t>
  </si>
  <si>
    <t>1,00</t>
  </si>
  <si>
    <t>157,00</t>
  </si>
  <si>
    <t>Яйца варят всмятку, "в мешочек" или вкрутую. Яйца варят в скорлупе или без нее. При варке в скорлупе яйца погружают в кипящую подсоленную воду (3 л воды и 40-50 г соли на 10 яиц) и варят: всмятку - 3-3,5 мин с момента закипания, "в мешочек" - 4,5-5,5 мин, вкрутую - 8-10 мин. Для облегчения очистки от скорлупы яйца сразу же после варки погружают в холодную воду. При варке без скорлупы в воду добавляют уксус и соль (50 г 3%-ного уксуса и 10 г соли на 1 л воды), доводят до кипения и быстро выпускают яйца одно за другим (не более 10 шт.). В этом случае яйца "в мешочек" варят 3-3,5 мин. При варке образуется белковая бахрома, которую следует зачищать. Получающиеся при этом отходы составляют 7% к массе вареного яйца. Для варки без скорлупы следует использовать яйца диетические. У яйца, сваренного всмятку, белок, расположенный ближе к скорлупе, должен быть наполовину затвердевшим, а желток - жидким. Очистить яйцо нельзя, так как оно не сохранит форму. Яйца, сваренные "в мешочек", имеют полностью затвердевший белок и полужидкий желток. Очищенное от скорлупы яйцо сохраняет форму, но слегка деформируется под действием собственной массы. Яйцо, сваренное вкрутую, имеет в меру плотный белок и желток. Желток - нежный, рассыпчатый, в центре его может быть не затвердевшая капля. Яйца, сваренные всмятку, подают только в горячем натуральном виде, "в мешочек" - используют также для приготовления горячих блюд, а сваренные вкрутую - для горячих и холодных блюд. Яйца "в мешочек", кроме того, используют в качестве гарнира к некоторым блюдам (бульон с яйцом и др.). Яйца варят всмятку, "в мешочек" или вкрутую, как описано выше. Отпускают в скорлупе.</t>
  </si>
  <si>
    <t>Лук зеленый (перо)</t>
  </si>
  <si>
    <t>13,17</t>
  </si>
  <si>
    <t>Запечение</t>
  </si>
  <si>
    <t>56</t>
  </si>
  <si>
    <t>Масса отварного картофеля</t>
  </si>
  <si>
    <t>2,17</t>
  </si>
  <si>
    <t>3,12</t>
  </si>
  <si>
    <t>5,36</t>
  </si>
  <si>
    <t>82,60</t>
  </si>
  <si>
    <t>Очищенный картофель заливают кипящей, подсоленной водой и варят до готовности. Отвар сливают, картофель протирают в горячем состоянии через протирочную машину. В протертый картофель добавляют горячее кипяченое молоко, прокипяченное сливочное масло и тщательно перемешивают до получения пышной однородной массы.</t>
  </si>
  <si>
    <t>66</t>
  </si>
  <si>
    <t xml:space="preserve">   или Хлопья рисовые</t>
  </si>
  <si>
    <t xml:space="preserve">   или Хлопья пшенные</t>
  </si>
  <si>
    <t>3,16</t>
  </si>
  <si>
    <t>5,09</t>
  </si>
  <si>
    <t>111,58</t>
  </si>
  <si>
    <t>Крупу перебирают, промывают сначала теплой, затем горячей водой. В кипящую воду закладывают подготовленную пшенную крупу и варят 10-15 минут, помешивая. Затем всыпают подготовленную рисовую крупу и варят 5-10 минут, потом добавляют горячее молоко, соль, сахар и варят, периодически помешивая, до готовности. В готовую кашу добавляют прокипяченное сливочное масло, и все тщательно перемешивают. Срок реализации: не более одного часа с момента приготовления. Способ приготовления при использовании хлопьев, не требующих варки: Смесь молока и воды доводят до кипения, заливают кипящей жидкостью смесь хлопьев, тщательно перемешивают, чтобы не было комков, закрывают крышкой и дают настояться в течение 5 минут. Добавляют соль, сахар, прокипяченное сливочное масло и все тщательно перемешивают.</t>
  </si>
  <si>
    <t>Запекание</t>
  </si>
  <si>
    <t>14,16</t>
  </si>
  <si>
    <t>9,72</t>
  </si>
  <si>
    <t>11,81</t>
  </si>
  <si>
    <t>193,51</t>
  </si>
  <si>
    <t>Творог протирают, добавляют молоко, яйцо, сахар, манную крупу, изюм, хорошо вымешивают. Выкладывают слоем 3-4 см на противень, смазанный сливочным маслом, разравнивают и запекают в жарочном шкафу 20-30 мин при температуре 220-280 С.</t>
  </si>
  <si>
    <t>Салат из капусты и моркови с растительным маслом</t>
  </si>
  <si>
    <t>60/48</t>
  </si>
  <si>
    <t>12/9,6</t>
  </si>
  <si>
    <t>Хлеб ржаной</t>
  </si>
  <si>
    <t>Ржаной хлеб</t>
  </si>
  <si>
    <t>100/80</t>
  </si>
  <si>
    <t>20/16</t>
  </si>
  <si>
    <t>Салат из картофеля с солеными огурцами</t>
  </si>
  <si>
    <t>56,4/48</t>
  </si>
  <si>
    <t>Томат</t>
  </si>
  <si>
    <t>12/10,08</t>
  </si>
  <si>
    <t>Салат из помидоров с репчатым луком с растительным маслом</t>
  </si>
  <si>
    <t>94/80</t>
  </si>
  <si>
    <t>20/16,8</t>
  </si>
  <si>
    <t>Чай с сахаром и лимоном</t>
  </si>
  <si>
    <t>204/204</t>
  </si>
  <si>
    <t xml:space="preserve">Чай </t>
  </si>
  <si>
    <t>Лимон</t>
  </si>
  <si>
    <t>8/7</t>
  </si>
  <si>
    <t>Томаты промыть, удалить плодоножки, нарезать кружочками. Репчатый лук, предварительно очистив от кожицы, мелко нашинковать, ошпарить кипятком (удаляя горечь). Соединить с томатами, добавить соль и заправить растительным маслом.</t>
  </si>
  <si>
    <t>88,69</t>
  </si>
  <si>
    <t>4,50</t>
  </si>
  <si>
    <t>7,15</t>
  </si>
  <si>
    <t>1,10</t>
  </si>
  <si>
    <t>20</t>
  </si>
  <si>
    <t>Салат из свеклы с сыром и чесноком</t>
  </si>
  <si>
    <t>61,98/48,6</t>
  </si>
  <si>
    <t>Сыр твердый</t>
  </si>
  <si>
    <t xml:space="preserve">Чеснок </t>
  </si>
  <si>
    <t>0,38/0,3</t>
  </si>
  <si>
    <t>103,3/81</t>
  </si>
  <si>
    <t>Чеснок луковица</t>
  </si>
  <si>
    <t>0,64/0,5</t>
  </si>
  <si>
    <t>1,2/1,2</t>
  </si>
  <si>
    <t>Салат витаминный</t>
  </si>
  <si>
    <t>Капуста белокачанная</t>
  </si>
  <si>
    <t>13,6/12</t>
  </si>
  <si>
    <t>19,2/15,6</t>
  </si>
  <si>
    <t>22,7/20</t>
  </si>
  <si>
    <t>32/26</t>
  </si>
  <si>
    <t>18/18</t>
  </si>
  <si>
    <t>10,8/10,8</t>
  </si>
  <si>
    <t>37,8/37,8</t>
  </si>
  <si>
    <t>12,6/12,6</t>
  </si>
  <si>
    <t>1,8/1,8</t>
  </si>
  <si>
    <t>135/132,3</t>
  </si>
  <si>
    <t>Суфле творожное</t>
  </si>
  <si>
    <t>42/42</t>
  </si>
  <si>
    <t>192,80</t>
  </si>
  <si>
    <t>12,28</t>
  </si>
  <si>
    <t>8,97</t>
  </si>
  <si>
    <t>14,30</t>
  </si>
  <si>
    <t>82</t>
  </si>
  <si>
    <t>Жаркое по-домашнему</t>
  </si>
  <si>
    <t>159,1/119,1</t>
  </si>
  <si>
    <t>11,82/10</t>
  </si>
  <si>
    <t>9,1/9,1</t>
  </si>
  <si>
    <t>5,46/5,46</t>
  </si>
  <si>
    <t>Творог протирают, молоко, муку, яичные желтки перемешивают, добавляют в протертый творог, затем в массу добавляют взбитые в густую пену белки, осторожно вымешивают, выкладывают слоем не более 3-4 см на смазанный маслом противень и варят на пару. При отсутствии условий варки на пару допускается заменить тепловую обработку на запекание полуфабриката в жарочном шкафу в течение 20-30 минут при температуре 220-280 С.</t>
  </si>
  <si>
    <t>Чеснок</t>
  </si>
  <si>
    <t>Томат свежий</t>
  </si>
  <si>
    <t>Огурец солёный</t>
  </si>
  <si>
    <t>3,4/3,4</t>
  </si>
  <si>
    <t>90</t>
  </si>
  <si>
    <t>157,5/110,2</t>
  </si>
  <si>
    <t>52,5/52,5</t>
  </si>
  <si>
    <t>14,6/14,6</t>
  </si>
  <si>
    <t>0,11/0,11</t>
  </si>
  <si>
    <t>5,2/5,2</t>
  </si>
  <si>
    <t>315/315</t>
  </si>
  <si>
    <t>1,7/1,7</t>
  </si>
  <si>
    <t>70,59/70,59</t>
  </si>
  <si>
    <t>8,82/8,82</t>
  </si>
  <si>
    <t>7,07/7,07</t>
  </si>
  <si>
    <t>26,47/17,64</t>
  </si>
  <si>
    <t>Горошек зеленый. Консервы</t>
  </si>
  <si>
    <t>52,94/52,94</t>
  </si>
  <si>
    <t>150</t>
  </si>
  <si>
    <t>Омлет с зеленым горошком</t>
  </si>
  <si>
    <t>Омлетную смесь смешивают с мукой. Горошек зеленый консервированный прогревают 3-5 минут, откидывают на дуршлаг. На смазанный маслом противень выкладывают зеленый горошек и заливают его слоем омлетной смеси не более 2,5 см, запекают в жарочном шкафу до готовности.
При отпуске поливают прокипяченным сливочным маслом.</t>
  </si>
  <si>
    <t>155,29</t>
  </si>
  <si>
    <t>9,89</t>
  </si>
  <si>
    <t>9,49</t>
  </si>
  <si>
    <t>7,67</t>
  </si>
  <si>
    <t>Масса готового омлета</t>
  </si>
  <si>
    <t>Масса омлетной смеси</t>
  </si>
  <si>
    <t>219</t>
  </si>
  <si>
    <t>105,88/105,88</t>
  </si>
  <si>
    <t>40,59/40,59</t>
  </si>
  <si>
    <t>0,36/0,36</t>
  </si>
  <si>
    <t>К обработанным яйцам добавляют молоко и соль. Смесь тщательно размешивают, выливают на смазанный маслом противень слоем толщиной не более 2,5 см и запекают в жарочном шкафу до готовности.
При отпуске поливают прокипяченным сливочным маслом.</t>
  </si>
  <si>
    <t>184,71</t>
  </si>
  <si>
    <t>1,78</t>
  </si>
  <si>
    <t>15,84</t>
  </si>
  <si>
    <t>8,85</t>
  </si>
  <si>
    <t>215</t>
  </si>
  <si>
    <t>Горошек зелёный консервированный</t>
  </si>
  <si>
    <t>Фрикадельки из птицы или кролика</t>
  </si>
  <si>
    <t>18,75/18,75</t>
  </si>
  <si>
    <t>122,5/73,75</t>
  </si>
  <si>
    <t>22,5/22,5</t>
  </si>
  <si>
    <t>16,88/16,88</t>
  </si>
  <si>
    <t>110,25/66,38</t>
  </si>
  <si>
    <t>20,25/20,25</t>
  </si>
  <si>
    <t>Мякоть птицы или кролика нарезают на куски и пропускают через мясорубку, соединяют с замоченным в молоке или воде с хлебом, кладут соль, хорошо перемешивают, пропускают второй раз через мясорубку и выбивают. Готовую котлетную массу порционируют, разделывают на шарики (по 2-3 шт. на порцию), отваривают на пару или в воде.
Отпускают с прокипяченным сливочным маслом.
Гарниры — пюре картофельное, пюре картофельное с морковью, пюре морковное, пюре из моркови или свеклы.</t>
  </si>
  <si>
    <t>216,25</t>
  </si>
  <si>
    <t>9,62</t>
  </si>
  <si>
    <t>13,19</t>
  </si>
  <si>
    <t>14,78</t>
  </si>
  <si>
    <t>Мякоть без кожи и жира</t>
  </si>
  <si>
    <t xml:space="preserve">   или Куриный окорочок</t>
  </si>
  <si>
    <t>308</t>
  </si>
  <si>
    <t>11</t>
  </si>
  <si>
    <t>3,60</t>
  </si>
  <si>
    <t>31,20</t>
  </si>
  <si>
    <t>148,50</t>
  </si>
  <si>
    <t>Подготовленную мелко нашинкованную соломкой капусту растереть с солью, отжать от сока. Морковь очистить, промыть, мелко нашинковать соломкой (или натереть на терке), соединить с капустой, заправить растительным маслом.</t>
  </si>
  <si>
    <t>90,77</t>
  </si>
  <si>
    <t>4,91</t>
  </si>
  <si>
    <t>7,09</t>
  </si>
  <si>
    <t>1,65</t>
  </si>
  <si>
    <t>2</t>
  </si>
  <si>
    <t>10,60</t>
  </si>
  <si>
    <t>138,00</t>
  </si>
  <si>
    <t>Капусту шинкуют тонкой соломкой (1,5 х 15 мм), кладут в эмалированную кастрюлю, добавляют соль и перетирают деревянным пестиком. Морковь чистят, моют, ошпаривают, натирают на терке тонкой соломкой. Яблоки моют, ошпаривают, очищают от кожицы, удаляют сердцевину, шинкуют соломкой (2x15 мм), сбрызгивают раствором лимонной кислоты, чтобы не потемнели.
Овощи и яблоки соединяют в эмалированной посуде, заправляют растительным маслом, сахаром, хорошо перемешивают и выносят на раздачу.
Температура подачи: 14 °С.	
Срок реализации: не более одного часа с момента приготовления.</t>
  </si>
  <si>
    <t>494</t>
  </si>
  <si>
    <t>Чай с лимоном</t>
  </si>
  <si>
    <t>Чай-заварка №492</t>
  </si>
  <si>
    <t>30,50</t>
  </si>
  <si>
    <t>В стакан наливают заварку чая, кладут сахар, ломтик лимона, заливают кипящей водой.
Температура подачи: 65 °С.
Срок реализации: не более одного часа с момента приготовления.</t>
  </si>
  <si>
    <t>58</t>
  </si>
  <si>
    <t>Сборник технологических нормативов, рецептур блюд и кулинарных изделий для дошкольных организаций и детских оздоровительных учреждений. Уральский региональный центр питания, 2013 г.</t>
  </si>
  <si>
    <t>Масса нетто вареной очищенной свеклы</t>
  </si>
  <si>
    <t xml:space="preserve">   или Сыр брынза</t>
  </si>
  <si>
    <t>Масса нетто тертого сыра или брынзы</t>
  </si>
  <si>
    <t>4,90</t>
  </si>
  <si>
    <t>9,30</t>
  </si>
  <si>
    <t>7,40</t>
  </si>
  <si>
    <t>133,00</t>
  </si>
  <si>
    <t>Вареную свеклу нарезают соломкой, добавляют мелко нарезанный чеснок и заправляют растительным маслом. Салат укладывают горкой и при отпуске посыпают сыром или брынзой, натертыми на крупной терке.</t>
  </si>
  <si>
    <t>22</t>
  </si>
  <si>
    <t>Масса отварной очищенной моркови</t>
  </si>
  <si>
    <t>13,65</t>
  </si>
  <si>
    <t>52,10</t>
  </si>
  <si>
    <t>85,70</t>
  </si>
  <si>
    <t>866,00</t>
  </si>
  <si>
    <t>Подготовленные картофель и морковь отваривают, очищают от кожицы нарезают мелкими ломтиками. Огурцы соленые очищают и нарезают ломтиками, добавляют картофель и морковь, заправляют растительным маслом и посыпают мелко нарезанным зеленым луком.
Выход порции определяется возрастной группой.</t>
  </si>
  <si>
    <t>276</t>
  </si>
  <si>
    <t>Говядина (боковой и наружные куски тазобедренной части)</t>
  </si>
  <si>
    <t>Масса готовых овощей</t>
  </si>
  <si>
    <t>12,51</t>
  </si>
  <si>
    <t>2,03</t>
  </si>
  <si>
    <t>9,98</t>
  </si>
  <si>
    <t>120,45</t>
  </si>
  <si>
    <t>Овощи нарезают дольками и слегка запекают.
Мясо отваривают и нарезают мелкими кусочками. Отварное мясо и овощи кладут в посуду слоями, добавляют масло сливочное, томатное пюре (для второй возрастной группы), соль и бульон (продукты должны быть только покрыты жидкостью), закрывают крышкой и тушат до готовности.
За 5-10 мин до окончания тушения можно добавить лавровый лист. Отпускают вместе с бульоном и гарниром, с которым тушилось мясо.</t>
  </si>
  <si>
    <t>Какао - порошок</t>
  </si>
  <si>
    <t>107</t>
  </si>
  <si>
    <t>Фрикадельки мясные</t>
  </si>
  <si>
    <t>Свинина, котлетное мясо</t>
  </si>
  <si>
    <t>10,61</t>
  </si>
  <si>
    <t>35,57</t>
  </si>
  <si>
    <t>5,32</t>
  </si>
  <si>
    <t>385,71</t>
  </si>
  <si>
    <t xml:space="preserve">Мясо промывают, зачищают от сухожилий, пропускают 2 раза через мясорубку, смешивают с размоченным в воде и отжатым пшеничным хлебом и снова пропускают через мясорубку. Добавляют соль, хорошо выбивают. Котлетную массу разделывают в виде шариков, укладывают на противень, заливают на 2/3 водой и запекают в жарочном шкафу до готовности 25-30 минут.  </t>
  </si>
  <si>
    <t>или Говядина (I категории)</t>
  </si>
  <si>
    <t>17,1/17,1</t>
  </si>
  <si>
    <t>0,18/0,18</t>
  </si>
  <si>
    <t>19/19</t>
  </si>
  <si>
    <t>0,2/0,2</t>
  </si>
  <si>
    <t>70</t>
  </si>
  <si>
    <t>Каша рисовая молочная жидкая</t>
  </si>
  <si>
    <t>112/112</t>
  </si>
  <si>
    <t>Крупу рисовую перебирают, промывают сначала теплой, затем горячей водой. В кипящую воду кладут подготовленную крупу и варят 20 мин, затем добавляют горячее молоко, сахар, соль, промытый и перебранный изюм без косточек и варят, периодически помешивая, до готовности. В готовую кашу добавляют прокипяченное сливочное масло, и все тщательно перемешивают. Срок реализации: не более одного часа с момента приготовления. Способ приготовления при использовании хлопьев, не требующих варки: Смесь молока и воды доводят до кипения, заливают кипящей жидкостью хлопья, тщательно перемешивают, чтобы не было комков. Изюм без косточек перебирают, промывают, заливают кипятком, немного настаивают для размягчения. Затем его добавляют в кашу, закрывают крышкой и дают настояться в течение 5 минут. Добавляют соль, сахар, прокипяченное сливочное масло и все тщательно перемешивают.</t>
  </si>
  <si>
    <t>104,25</t>
  </si>
  <si>
    <t>12,80</t>
  </si>
  <si>
    <t>4,51</t>
  </si>
  <si>
    <t>2,96</t>
  </si>
  <si>
    <r>
      <t>6</t>
    </r>
    <r>
      <rPr>
        <sz val="8"/>
        <rFont val="Times New Roman"/>
        <family val="1"/>
        <charset val="204"/>
      </rPr>
      <t>1/8</t>
    </r>
  </si>
  <si>
    <r>
      <rPr>
        <sz val="12"/>
        <rFont val="Times New Roman"/>
        <family val="1"/>
        <charset val="204"/>
      </rPr>
      <t>6</t>
    </r>
    <r>
      <rPr>
        <sz val="8"/>
        <rFont val="Times New Roman"/>
        <family val="1"/>
        <charset val="204"/>
      </rPr>
      <t>1/8</t>
    </r>
  </si>
  <si>
    <t>Свиина (котлетное мясо)</t>
  </si>
  <si>
    <t>90/76,5</t>
  </si>
  <si>
    <t>100/85</t>
  </si>
  <si>
    <t>Свинина постная (лопатка)</t>
  </si>
  <si>
    <t>58/49,3</t>
  </si>
  <si>
    <t xml:space="preserve">Свинина </t>
  </si>
  <si>
    <t xml:space="preserve">   или Свинина постная (лопатка)</t>
  </si>
  <si>
    <t>Огурцы консервированные в нарезке</t>
  </si>
  <si>
    <t>Огурцы соленые</t>
  </si>
  <si>
    <t>60/60</t>
  </si>
  <si>
    <t>Филе минтая</t>
  </si>
  <si>
    <t>78,7/78,7</t>
  </si>
  <si>
    <t>72/72</t>
  </si>
  <si>
    <t>87,5/87,5</t>
  </si>
  <si>
    <t>80/80</t>
  </si>
</sst>
</file>

<file path=xl/styles.xml><?xml version="1.0" encoding="utf-8"?>
<styleSheet xmlns="http://schemas.openxmlformats.org/spreadsheetml/2006/main">
  <numFmts count="3">
    <numFmt numFmtId="164" formatCode="0.###"/>
    <numFmt numFmtId="165" formatCode="0.0"/>
    <numFmt numFmtId="166" formatCode="0.#"/>
  </numFmts>
  <fonts count="29">
    <font>
      <sz val="11"/>
      <color theme="1"/>
      <name val="Calibri"/>
      <family val="2"/>
      <scheme val="minor"/>
    </font>
    <font>
      <b/>
      <sz val="12"/>
      <name val="Times New Roman"/>
      <family val="1"/>
      <charset val="204"/>
    </font>
    <font>
      <b/>
      <sz val="11"/>
      <name val="Times New Roman"/>
      <family val="1"/>
      <charset val="204"/>
    </font>
    <font>
      <b/>
      <u/>
      <sz val="11"/>
      <name val="Times New Roman"/>
      <family val="1"/>
      <charset val="204"/>
    </font>
    <font>
      <sz val="11"/>
      <name val="Times New Roman"/>
      <family val="1"/>
      <charset val="204"/>
    </font>
    <font>
      <sz val="11"/>
      <color theme="1"/>
      <name val="Times New Roman"/>
      <family val="1"/>
      <charset val="204"/>
    </font>
    <font>
      <sz val="12"/>
      <name val="Times New Roman"/>
      <family val="1"/>
      <charset val="204"/>
    </font>
    <font>
      <b/>
      <sz val="12"/>
      <color theme="1"/>
      <name val="Times New Roman"/>
      <family val="1"/>
      <charset val="204"/>
    </font>
    <font>
      <sz val="12"/>
      <color theme="1"/>
      <name val="Times New Roman"/>
      <family val="1"/>
      <charset val="204"/>
    </font>
    <font>
      <b/>
      <sz val="11"/>
      <color theme="1"/>
      <name val="Times New Roman"/>
      <family val="1"/>
      <charset val="204"/>
    </font>
    <font>
      <b/>
      <sz val="14"/>
      <name val="Times New Roman"/>
      <family val="1"/>
      <charset val="204"/>
    </font>
    <font>
      <b/>
      <sz val="14"/>
      <color theme="1"/>
      <name val="Times New Roman"/>
      <family val="1"/>
      <charset val="204"/>
    </font>
    <font>
      <sz val="10"/>
      <name val="Times New Roman"/>
      <family val="1"/>
      <charset val="204"/>
    </font>
    <font>
      <sz val="11"/>
      <name val="Calibri"/>
      <family val="2"/>
      <scheme val="minor"/>
    </font>
    <font>
      <b/>
      <sz val="10"/>
      <name val="Times New Roman"/>
      <family val="1"/>
      <charset val="204"/>
    </font>
    <font>
      <b/>
      <i/>
      <sz val="10"/>
      <name val="Times New Roman"/>
      <family val="1"/>
      <charset val="204"/>
    </font>
    <font>
      <sz val="9"/>
      <name val="Times New Roman"/>
      <family val="1"/>
      <charset val="204"/>
    </font>
    <font>
      <b/>
      <sz val="12"/>
      <color rgb="FFFF0000"/>
      <name val="Times New Roman"/>
      <family val="1"/>
      <charset val="204"/>
    </font>
    <font>
      <b/>
      <i/>
      <sz val="12"/>
      <color theme="1"/>
      <name val="Times New Roman"/>
      <family val="1"/>
      <charset val="204"/>
    </font>
    <font>
      <i/>
      <sz val="10"/>
      <name val="Times New Roman"/>
      <family val="1"/>
      <charset val="204"/>
    </font>
    <font>
      <sz val="12"/>
      <color rgb="FF000000"/>
      <name val="Times New Roman"/>
      <family val="1"/>
      <charset val="204"/>
    </font>
    <font>
      <b/>
      <sz val="12"/>
      <color rgb="FF000000"/>
      <name val="Times New Roman"/>
      <family val="1"/>
      <charset val="204"/>
    </font>
    <font>
      <i/>
      <sz val="12"/>
      <color theme="1"/>
      <name val="Times New Roman"/>
      <family val="1"/>
      <charset val="204"/>
    </font>
    <font>
      <sz val="8"/>
      <name val="Times New Roman"/>
      <family val="1"/>
      <charset val="204"/>
    </font>
    <font>
      <b/>
      <sz val="10"/>
      <name val="Arial Cyr"/>
      <charset val="204"/>
    </font>
    <font>
      <i/>
      <sz val="10"/>
      <name val="Arial Cyr"/>
      <charset val="204"/>
    </font>
    <font>
      <b/>
      <i/>
      <sz val="10"/>
      <name val="Arial Cyr"/>
      <charset val="204"/>
    </font>
    <font>
      <sz val="10"/>
      <name val="Arial Cyr"/>
      <charset val="204"/>
    </font>
    <font>
      <sz val="9"/>
      <name val="Arial Cyr"/>
      <charset val="204"/>
    </font>
  </fonts>
  <fills count="2">
    <fill>
      <patternFill patternType="none"/>
    </fill>
    <fill>
      <patternFill patternType="gray125"/>
    </fill>
  </fills>
  <borders count="6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811">
    <xf numFmtId="0" fontId="0" fillId="0" borderId="0" xfId="0"/>
    <xf numFmtId="0" fontId="1" fillId="0" borderId="10"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5" xfId="0" applyFont="1" applyFill="1" applyBorder="1" applyAlignment="1">
      <alignment horizontal="right" vertical="top" wrapText="1"/>
    </xf>
    <xf numFmtId="0" fontId="4" fillId="0" borderId="16" xfId="0" applyFont="1" applyBorder="1" applyAlignment="1">
      <alignment vertical="top" wrapText="1"/>
    </xf>
    <xf numFmtId="0" fontId="5" fillId="0" borderId="16" xfId="0" quotePrefix="1" applyFont="1" applyBorder="1" applyAlignment="1">
      <alignment horizontal="left" vertical="top" wrapText="1"/>
    </xf>
    <xf numFmtId="164" fontId="6" fillId="0" borderId="16" xfId="0" applyNumberFormat="1" applyFont="1" applyFill="1" applyBorder="1" applyAlignment="1">
      <alignment vertical="top" wrapText="1"/>
    </xf>
    <xf numFmtId="0" fontId="5" fillId="0" borderId="16" xfId="0" applyFont="1" applyBorder="1" applyAlignment="1">
      <alignment vertical="top" wrapText="1"/>
    </xf>
    <xf numFmtId="164" fontId="6" fillId="0" borderId="19" xfId="0" applyNumberFormat="1" applyFont="1" applyFill="1" applyBorder="1" applyAlignment="1">
      <alignment vertical="top" wrapText="1"/>
    </xf>
    <xf numFmtId="0" fontId="6" fillId="0" borderId="16" xfId="0" applyFont="1" applyFill="1" applyBorder="1" applyAlignment="1">
      <alignment vertical="top" wrapText="1"/>
    </xf>
    <xf numFmtId="0" fontId="6" fillId="0" borderId="19" xfId="0" applyFont="1" applyFill="1" applyBorder="1" applyAlignment="1">
      <alignment vertical="top" wrapText="1"/>
    </xf>
    <xf numFmtId="0" fontId="2" fillId="0" borderId="16" xfId="0" applyFont="1" applyBorder="1" applyAlignment="1">
      <alignment horizontal="left" vertical="top" wrapText="1"/>
    </xf>
    <xf numFmtId="0" fontId="1" fillId="0" borderId="16" xfId="0" applyFont="1" applyFill="1" applyBorder="1" applyAlignment="1">
      <alignment horizontal="left" vertical="top" wrapText="1"/>
    </xf>
    <xf numFmtId="0" fontId="2" fillId="0" borderId="15" xfId="0" applyFont="1" applyBorder="1" applyAlignment="1">
      <alignment horizontal="right" vertical="top" wrapText="1"/>
    </xf>
    <xf numFmtId="0" fontId="2" fillId="0" borderId="16" xfId="0" applyFont="1" applyBorder="1" applyAlignment="1">
      <alignment vertical="top" wrapText="1"/>
    </xf>
    <xf numFmtId="0" fontId="2" fillId="0" borderId="19" xfId="0" applyFont="1" applyBorder="1" applyAlignment="1">
      <alignment vertical="top" wrapText="1"/>
    </xf>
    <xf numFmtId="0" fontId="4" fillId="0" borderId="21" xfId="0" applyFont="1" applyBorder="1" applyAlignment="1">
      <alignment vertical="top" wrapText="1"/>
    </xf>
    <xf numFmtId="164" fontId="2" fillId="0" borderId="26" xfId="0" applyNumberFormat="1" applyFont="1" applyFill="1" applyBorder="1" applyAlignment="1">
      <alignment horizontal="center" vertical="top" wrapText="1"/>
    </xf>
    <xf numFmtId="164" fontId="2" fillId="0" borderId="27" xfId="0" applyNumberFormat="1" applyFont="1" applyFill="1" applyBorder="1" applyAlignment="1">
      <alignment horizontal="center" vertical="top" wrapText="1"/>
    </xf>
    <xf numFmtId="0" fontId="1" fillId="0" borderId="0" xfId="0" applyFont="1" applyFill="1" applyBorder="1" applyAlignment="1">
      <alignment horizontal="right" vertical="top"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164" fontId="1" fillId="0" borderId="0" xfId="0" applyNumberFormat="1" applyFont="1" applyFill="1" applyBorder="1" applyAlignment="1">
      <alignment horizontal="center" vertical="top" wrapText="1"/>
    </xf>
    <xf numFmtId="0" fontId="2" fillId="0" borderId="10" xfId="0" applyFont="1" applyFill="1" applyBorder="1"/>
    <xf numFmtId="0" fontId="1" fillId="0" borderId="12" xfId="0" applyFont="1" applyFill="1" applyBorder="1" applyAlignment="1">
      <alignment horizontal="center" vertical="top" wrapText="1"/>
    </xf>
    <xf numFmtId="0" fontId="2" fillId="0" borderId="15" xfId="0" applyFont="1" applyBorder="1" applyAlignment="1">
      <alignment horizontal="right" wrapText="1"/>
    </xf>
    <xf numFmtId="0" fontId="2" fillId="0" borderId="16" xfId="0" applyFont="1" applyBorder="1" applyAlignment="1">
      <alignment horizontal="left"/>
    </xf>
    <xf numFmtId="0" fontId="2" fillId="0" borderId="16" xfId="0" applyFont="1" applyBorder="1" applyAlignment="1">
      <alignment horizontal="right"/>
    </xf>
    <xf numFmtId="0" fontId="2" fillId="0" borderId="19" xfId="0" applyFont="1" applyBorder="1" applyAlignment="1">
      <alignment horizontal="right"/>
    </xf>
    <xf numFmtId="0" fontId="4" fillId="0" borderId="16" xfId="0" applyFont="1" applyBorder="1"/>
    <xf numFmtId="0" fontId="4" fillId="0" borderId="16" xfId="0" applyFont="1" applyBorder="1" applyAlignment="1">
      <alignment horizontal="right"/>
    </xf>
    <xf numFmtId="0" fontId="4" fillId="0" borderId="29" xfId="0" applyFont="1" applyBorder="1" applyAlignment="1">
      <alignment horizontal="right"/>
    </xf>
    <xf numFmtId="0" fontId="4" fillId="0" borderId="19" xfId="0" applyFont="1" applyBorder="1" applyAlignment="1">
      <alignment horizontal="right"/>
    </xf>
    <xf numFmtId="0" fontId="2" fillId="0" borderId="16" xfId="0" applyFont="1" applyBorder="1"/>
    <xf numFmtId="0" fontId="5" fillId="0" borderId="16" xfId="0" quotePrefix="1" applyFont="1" applyBorder="1"/>
    <xf numFmtId="0" fontId="5" fillId="0" borderId="16" xfId="0" applyFont="1" applyBorder="1"/>
    <xf numFmtId="0" fontId="7" fillId="0" borderId="15" xfId="0" applyFont="1" applyFill="1" applyBorder="1" applyAlignment="1">
      <alignment horizontal="right" vertical="top" wrapText="1"/>
    </xf>
    <xf numFmtId="164" fontId="7" fillId="0" borderId="16" xfId="0" applyNumberFormat="1" applyFont="1" applyFill="1" applyBorder="1" applyAlignment="1">
      <alignment vertical="top" wrapText="1"/>
    </xf>
    <xf numFmtId="164" fontId="7" fillId="0" borderId="19" xfId="0" applyNumberFormat="1" applyFont="1" applyFill="1" applyBorder="1" applyAlignment="1">
      <alignment vertical="top" wrapText="1"/>
    </xf>
    <xf numFmtId="0" fontId="8" fillId="0" borderId="16" xfId="0" applyFont="1" applyFill="1" applyBorder="1" applyAlignment="1">
      <alignment vertical="top" wrapText="1"/>
    </xf>
    <xf numFmtId="0" fontId="8" fillId="0" borderId="29" xfId="0" applyFont="1" applyFill="1" applyBorder="1" applyAlignment="1">
      <alignment vertical="top" wrapText="1"/>
    </xf>
    <xf numFmtId="0" fontId="8" fillId="0" borderId="19" xfId="0" applyFont="1" applyFill="1" applyBorder="1" applyAlignment="1">
      <alignment vertical="top" wrapText="1"/>
    </xf>
    <xf numFmtId="0" fontId="4" fillId="0" borderId="21" xfId="0" applyFont="1" applyBorder="1" applyAlignment="1">
      <alignment horizontal="right"/>
    </xf>
    <xf numFmtId="0" fontId="4" fillId="0" borderId="30" xfId="0" applyFont="1" applyBorder="1" applyAlignment="1">
      <alignment horizontal="right"/>
    </xf>
    <xf numFmtId="0" fontId="4" fillId="0" borderId="22" xfId="0" applyFont="1" applyBorder="1" applyAlignment="1">
      <alignment horizontal="right"/>
    </xf>
    <xf numFmtId="0" fontId="2" fillId="0" borderId="15" xfId="0" applyFont="1" applyFill="1" applyBorder="1" applyAlignment="1">
      <alignment horizontal="right" vertical="top" wrapText="1"/>
    </xf>
    <xf numFmtId="164" fontId="2" fillId="0" borderId="16" xfId="0" applyNumberFormat="1" applyFont="1" applyBorder="1" applyAlignment="1">
      <alignment vertical="top" wrapText="1"/>
    </xf>
    <xf numFmtId="0" fontId="4" fillId="0" borderId="20" xfId="0" applyFont="1" applyFill="1" applyBorder="1" applyAlignment="1">
      <alignment horizontal="right" vertical="top" wrapText="1"/>
    </xf>
    <xf numFmtId="0" fontId="4" fillId="0" borderId="21" xfId="0" applyFont="1" applyBorder="1" applyAlignment="1">
      <alignment horizontal="left" vertical="top" wrapText="1"/>
    </xf>
    <xf numFmtId="164" fontId="8" fillId="0" borderId="21" xfId="0" applyNumberFormat="1" applyFont="1" applyFill="1" applyBorder="1" applyAlignment="1">
      <alignment vertical="top" wrapText="1"/>
    </xf>
    <xf numFmtId="164" fontId="8" fillId="0" borderId="30" xfId="0" applyNumberFormat="1" applyFont="1" applyFill="1" applyBorder="1" applyAlignment="1">
      <alignment vertical="top" wrapText="1"/>
    </xf>
    <xf numFmtId="164" fontId="8" fillId="0" borderId="22" xfId="0" applyNumberFormat="1" applyFont="1" applyFill="1" applyBorder="1" applyAlignment="1">
      <alignment vertical="top" wrapText="1"/>
    </xf>
    <xf numFmtId="164" fontId="2" fillId="0" borderId="26" xfId="0" applyNumberFormat="1" applyFont="1" applyBorder="1"/>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4" fillId="0" borderId="16"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29" xfId="0" applyFont="1" applyFill="1" applyBorder="1" applyAlignment="1">
      <alignment vertical="top" wrapText="1"/>
    </xf>
    <xf numFmtId="0" fontId="7" fillId="0" borderId="16" xfId="0" applyFont="1" applyFill="1" applyBorder="1" applyAlignment="1">
      <alignment vertical="top" wrapText="1"/>
    </xf>
    <xf numFmtId="0" fontId="5" fillId="0" borderId="16" xfId="0" quotePrefix="1" applyFont="1" applyBorder="1" applyAlignment="1">
      <alignment vertical="top" wrapText="1"/>
    </xf>
    <xf numFmtId="0" fontId="4" fillId="0" borderId="16" xfId="0" applyFont="1" applyFill="1" applyBorder="1" applyAlignment="1">
      <alignment vertical="top" wrapText="1"/>
    </xf>
    <xf numFmtId="0" fontId="8" fillId="0" borderId="16" xfId="0" applyFont="1" applyFill="1" applyBorder="1" applyAlignment="1">
      <alignment horizontal="left" vertical="top" wrapText="1"/>
    </xf>
    <xf numFmtId="0" fontId="2" fillId="0" borderId="16" xfId="0" applyFont="1" applyBorder="1" applyAlignment="1">
      <alignment horizontal="center"/>
    </xf>
    <xf numFmtId="0" fontId="2" fillId="0" borderId="19" xfId="0" applyFont="1" applyBorder="1" applyAlignment="1">
      <alignment horizontal="center"/>
    </xf>
    <xf numFmtId="0" fontId="4" fillId="0" borderId="15" xfId="0" applyFont="1" applyBorder="1" applyAlignment="1">
      <alignment horizontal="right" wrapText="1"/>
    </xf>
    <xf numFmtId="0" fontId="4" fillId="0" borderId="16" xfId="0" quotePrefix="1" applyFont="1" applyBorder="1"/>
    <xf numFmtId="0" fontId="4" fillId="0" borderId="29" xfId="0" applyFont="1" applyBorder="1"/>
    <xf numFmtId="0" fontId="4" fillId="0" borderId="19" xfId="0" applyFont="1" applyBorder="1"/>
    <xf numFmtId="0" fontId="4" fillId="0" borderId="16" xfId="0" applyFont="1" applyFill="1" applyBorder="1"/>
    <xf numFmtId="0" fontId="4" fillId="0" borderId="29" xfId="0" applyFont="1" applyFill="1" applyBorder="1"/>
    <xf numFmtId="0" fontId="4" fillId="0" borderId="19" xfId="0" applyFont="1" applyFill="1" applyBorder="1"/>
    <xf numFmtId="0" fontId="9" fillId="0" borderId="16" xfId="0" applyFont="1" applyBorder="1" applyAlignment="1">
      <alignment vertical="top" wrapText="1"/>
    </xf>
    <xf numFmtId="0" fontId="9" fillId="0" borderId="19" xfId="0" applyFont="1" applyBorder="1" applyAlignment="1">
      <alignment vertical="top" wrapText="1"/>
    </xf>
    <xf numFmtId="0" fontId="5" fillId="0" borderId="15" xfId="0" applyFont="1" applyBorder="1" applyAlignment="1">
      <alignment horizontal="right" vertical="top" wrapText="1"/>
    </xf>
    <xf numFmtId="0" fontId="4" fillId="0" borderId="29" xfId="0" applyFont="1" applyBorder="1" applyAlignment="1">
      <alignment vertical="top" wrapText="1"/>
    </xf>
    <xf numFmtId="0" fontId="4" fillId="0" borderId="19" xfId="0" applyFont="1" applyBorder="1" applyAlignment="1">
      <alignment vertical="top" wrapText="1"/>
    </xf>
    <xf numFmtId="0" fontId="4" fillId="0" borderId="29" xfId="0" applyFont="1" applyFill="1" applyBorder="1" applyAlignment="1">
      <alignment vertical="top" wrapText="1"/>
    </xf>
    <xf numFmtId="0" fontId="4" fillId="0" borderId="19" xfId="0" applyFont="1" applyFill="1" applyBorder="1" applyAlignment="1">
      <alignment vertical="top" wrapText="1"/>
    </xf>
    <xf numFmtId="0" fontId="1" fillId="0" borderId="0" xfId="0" applyFont="1" applyAlignment="1">
      <alignment horizontal="righ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49" fontId="6" fillId="0" borderId="16" xfId="0" applyNumberFormat="1" applyFont="1" applyFill="1" applyBorder="1" applyAlignment="1">
      <alignment horizontal="left" vertical="top" wrapText="1"/>
    </xf>
    <xf numFmtId="49" fontId="8" fillId="0" borderId="16" xfId="0" applyNumberFormat="1"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6" xfId="0" applyFont="1" applyFill="1" applyBorder="1" applyAlignment="1">
      <alignment vertical="top" wrapText="1"/>
    </xf>
    <xf numFmtId="0" fontId="2" fillId="0" borderId="19" xfId="0" applyFont="1" applyFill="1" applyBorder="1" applyAlignment="1">
      <alignment vertical="top" wrapText="1"/>
    </xf>
    <xf numFmtId="0" fontId="4" fillId="0" borderId="15" xfId="0" applyFont="1" applyFill="1" applyBorder="1" applyAlignment="1">
      <alignment horizontal="right" vertical="top" wrapText="1"/>
    </xf>
    <xf numFmtId="0" fontId="1" fillId="0" borderId="16" xfId="0" applyFont="1" applyFill="1" applyBorder="1" applyAlignment="1">
      <alignment vertical="top" wrapText="1"/>
    </xf>
    <xf numFmtId="0" fontId="1" fillId="0" borderId="19" xfId="0" applyFont="1" applyFill="1" applyBorder="1" applyAlignment="1">
      <alignment vertical="top" wrapText="1"/>
    </xf>
    <xf numFmtId="0" fontId="1" fillId="0" borderId="0" xfId="0" applyFont="1" applyFill="1" applyBorder="1" applyAlignment="1">
      <alignment horizontal="left" vertical="top" wrapText="1"/>
    </xf>
    <xf numFmtId="164" fontId="10" fillId="0" borderId="0"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2" fillId="0" borderId="16" xfId="0" applyFont="1" applyBorder="1" applyAlignment="1">
      <alignment horizontal="right" wrapText="1"/>
    </xf>
    <xf numFmtId="164" fontId="2" fillId="0" borderId="16" xfId="0" applyNumberFormat="1" applyFont="1" applyBorder="1" applyAlignment="1">
      <alignment horizontal="right"/>
    </xf>
    <xf numFmtId="164" fontId="2" fillId="0" borderId="19" xfId="0" applyNumberFormat="1" applyFont="1" applyBorder="1" applyAlignment="1">
      <alignment horizontal="right"/>
    </xf>
    <xf numFmtId="0" fontId="2" fillId="0" borderId="32" xfId="0" applyFont="1" applyFill="1" applyBorder="1" applyAlignment="1">
      <alignment horizontal="right" vertical="center" wrapText="1"/>
    </xf>
    <xf numFmtId="0" fontId="2" fillId="0" borderId="33" xfId="0" applyFont="1" applyBorder="1"/>
    <xf numFmtId="0" fontId="2" fillId="0" borderId="33" xfId="0" applyFont="1" applyBorder="1" applyAlignment="1">
      <alignment horizontal="right"/>
    </xf>
    <xf numFmtId="0" fontId="2" fillId="0" borderId="33" xfId="0" applyFont="1" applyFill="1" applyBorder="1" applyAlignment="1">
      <alignment horizontal="right" vertical="center"/>
    </xf>
    <xf numFmtId="0" fontId="2" fillId="0" borderId="34" xfId="0" applyFont="1" applyFill="1" applyBorder="1" applyAlignment="1">
      <alignment horizontal="right" vertical="center"/>
    </xf>
    <xf numFmtId="0" fontId="2" fillId="0" borderId="15" xfId="0" applyFont="1" applyFill="1" applyBorder="1" applyAlignment="1">
      <alignment horizontal="right" vertical="center" wrapText="1"/>
    </xf>
    <xf numFmtId="0" fontId="4" fillId="0" borderId="16"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19" xfId="0" applyFont="1" applyFill="1" applyBorder="1" applyAlignment="1">
      <alignment horizontal="right" vertical="center"/>
    </xf>
    <xf numFmtId="164" fontId="1" fillId="0" borderId="16" xfId="0" applyNumberFormat="1" applyFont="1" applyFill="1" applyBorder="1" applyAlignment="1">
      <alignment horizontal="right" vertical="top" wrapText="1"/>
    </xf>
    <xf numFmtId="164" fontId="1" fillId="0" borderId="19" xfId="0" applyNumberFormat="1" applyFont="1" applyFill="1" applyBorder="1" applyAlignment="1">
      <alignment horizontal="right" vertical="top" wrapText="1"/>
    </xf>
    <xf numFmtId="0" fontId="5" fillId="0" borderId="16" xfId="0" applyFont="1" applyBorder="1" applyAlignment="1">
      <alignment horizontal="right" vertical="top" wrapText="1"/>
    </xf>
    <xf numFmtId="0" fontId="4" fillId="0" borderId="16" xfId="0" applyFont="1" applyBorder="1" applyAlignment="1">
      <alignment horizontal="left" vertical="top" wrapText="1"/>
    </xf>
    <xf numFmtId="0" fontId="1" fillId="0" borderId="16" xfId="0" applyFont="1" applyFill="1" applyBorder="1" applyAlignment="1">
      <alignment horizontal="right" vertical="top" wrapText="1"/>
    </xf>
    <xf numFmtId="0" fontId="6" fillId="0" borderId="16" xfId="0" applyFont="1" applyFill="1" applyBorder="1" applyAlignment="1">
      <alignment horizontal="right" vertical="top" wrapText="1"/>
    </xf>
    <xf numFmtId="0" fontId="6" fillId="0" borderId="29" xfId="0" applyFont="1" applyFill="1" applyBorder="1" applyAlignment="1">
      <alignment horizontal="right" vertical="top" wrapText="1"/>
    </xf>
    <xf numFmtId="0" fontId="6" fillId="0" borderId="19" xfId="0" applyFont="1" applyFill="1" applyBorder="1" applyAlignment="1">
      <alignment horizontal="right" vertical="top" wrapText="1"/>
    </xf>
    <xf numFmtId="0" fontId="4" fillId="0" borderId="16" xfId="0" quotePrefix="1" applyFont="1" applyBorder="1" applyAlignment="1">
      <alignment horizontal="left" vertical="top" wrapText="1"/>
    </xf>
    <xf numFmtId="164" fontId="4" fillId="0" borderId="16" xfId="0" applyNumberFormat="1" applyFont="1" applyBorder="1" applyAlignment="1">
      <alignment vertical="top" wrapText="1"/>
    </xf>
    <xf numFmtId="164" fontId="6" fillId="0" borderId="29" xfId="0" applyNumberFormat="1" applyFont="1" applyFill="1" applyBorder="1" applyAlignment="1">
      <alignment vertical="top" wrapText="1"/>
    </xf>
    <xf numFmtId="0" fontId="2" fillId="0" borderId="0" xfId="0" applyFont="1" applyFill="1" applyBorder="1" applyAlignment="1">
      <alignment horizontal="right" vertical="top" wrapText="1"/>
    </xf>
    <xf numFmtId="0" fontId="8" fillId="0" borderId="16" xfId="0" applyFont="1" applyFill="1" applyBorder="1" applyAlignment="1">
      <alignment horizontal="right" vertical="top" wrapText="1"/>
    </xf>
    <xf numFmtId="0" fontId="8" fillId="0" borderId="29" xfId="0" applyFont="1" applyFill="1" applyBorder="1" applyAlignment="1">
      <alignment horizontal="right" vertical="top" wrapText="1"/>
    </xf>
    <xf numFmtId="0" fontId="8" fillId="0" borderId="19" xfId="0" applyFont="1" applyFill="1" applyBorder="1" applyAlignment="1">
      <alignment horizontal="right" vertical="top" wrapText="1"/>
    </xf>
    <xf numFmtId="0" fontId="5" fillId="0" borderId="29" xfId="0" applyFont="1" applyBorder="1" applyAlignment="1">
      <alignment vertical="top" wrapText="1"/>
    </xf>
    <xf numFmtId="0" fontId="1" fillId="0" borderId="21"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22" xfId="0" applyFont="1" applyFill="1" applyBorder="1" applyAlignment="1">
      <alignment horizontal="center" vertical="top" wrapText="1"/>
    </xf>
    <xf numFmtId="164" fontId="2" fillId="0" borderId="11" xfId="0" applyNumberFormat="1" applyFont="1" applyFill="1" applyBorder="1" applyAlignment="1">
      <alignment horizontal="center" vertical="top" wrapText="1"/>
    </xf>
    <xf numFmtId="0" fontId="2" fillId="0" borderId="3" xfId="0" applyFont="1" applyBorder="1"/>
    <xf numFmtId="0" fontId="4" fillId="0" borderId="21" xfId="0" applyFont="1" applyBorder="1"/>
    <xf numFmtId="164" fontId="6" fillId="0" borderId="16" xfId="0" applyNumberFormat="1" applyFont="1" applyFill="1" applyBorder="1" applyAlignment="1">
      <alignment horizontal="right" vertical="top" wrapText="1"/>
    </xf>
    <xf numFmtId="164" fontId="6" fillId="0" borderId="29" xfId="0" applyNumberFormat="1" applyFont="1" applyFill="1" applyBorder="1" applyAlignment="1">
      <alignment horizontal="right" vertical="top" wrapText="1"/>
    </xf>
    <xf numFmtId="164" fontId="6" fillId="0" borderId="19" xfId="0" applyNumberFormat="1" applyFont="1" applyFill="1" applyBorder="1" applyAlignment="1">
      <alignment horizontal="right" vertical="top" wrapText="1"/>
    </xf>
    <xf numFmtId="0" fontId="4" fillId="0" borderId="16" xfId="0" applyFont="1" applyBorder="1" applyAlignment="1">
      <alignment horizontal="right" vertical="top" wrapText="1"/>
    </xf>
    <xf numFmtId="0" fontId="2" fillId="0" borderId="16" xfId="0" applyFont="1" applyBorder="1" applyAlignment="1">
      <alignment horizontal="right" vertical="top" wrapText="1"/>
    </xf>
    <xf numFmtId="0" fontId="2" fillId="0" borderId="19" xfId="0" applyFont="1" applyBorder="1" applyAlignment="1">
      <alignment horizontal="right" vertical="top" wrapText="1"/>
    </xf>
    <xf numFmtId="0" fontId="4" fillId="0" borderId="15" xfId="0" applyFont="1" applyBorder="1" applyAlignment="1">
      <alignment horizontal="right" vertical="top" wrapText="1"/>
    </xf>
    <xf numFmtId="0" fontId="4" fillId="0" borderId="29" xfId="0" applyFont="1" applyBorder="1" applyAlignment="1">
      <alignment horizontal="right" vertical="top" wrapText="1"/>
    </xf>
    <xf numFmtId="0" fontId="4" fillId="0" borderId="19" xfId="0" applyFont="1" applyBorder="1" applyAlignment="1">
      <alignment horizontal="right" vertical="top" wrapText="1"/>
    </xf>
    <xf numFmtId="0" fontId="4" fillId="0" borderId="16" xfId="0" applyFont="1" applyFill="1" applyBorder="1" applyAlignment="1">
      <alignment horizontal="right" vertical="top" wrapText="1"/>
    </xf>
    <xf numFmtId="0" fontId="4" fillId="0" borderId="29" xfId="0" applyFont="1" applyFill="1" applyBorder="1" applyAlignment="1">
      <alignment horizontal="right" vertical="top" wrapText="1"/>
    </xf>
    <xf numFmtId="0" fontId="4" fillId="0" borderId="19" xfId="0" applyFont="1" applyFill="1" applyBorder="1" applyAlignment="1">
      <alignment horizontal="right" vertical="top" wrapText="1"/>
    </xf>
    <xf numFmtId="0" fontId="6" fillId="0" borderId="0" xfId="0" applyFont="1" applyAlignment="1">
      <alignment vertical="top" wrapText="1"/>
    </xf>
    <xf numFmtId="0" fontId="7" fillId="0" borderId="0" xfId="0" applyFont="1" applyAlignment="1">
      <alignment horizontal="right" vertical="top" wrapText="1"/>
    </xf>
    <xf numFmtId="0" fontId="8" fillId="0" borderId="0" xfId="0" applyFont="1" applyAlignment="1">
      <alignment horizontal="left" vertical="top" wrapText="1"/>
    </xf>
    <xf numFmtId="0" fontId="8" fillId="0" borderId="0" xfId="0" applyFont="1" applyAlignment="1">
      <alignment vertical="top" wrapText="1"/>
    </xf>
    <xf numFmtId="0" fontId="7" fillId="0" borderId="0" xfId="0" applyFont="1" applyFill="1" applyBorder="1" applyAlignment="1">
      <alignment horizontal="center" vertical="top" wrapText="1"/>
    </xf>
    <xf numFmtId="0" fontId="7" fillId="0" borderId="21" xfId="0" applyFont="1" applyFill="1" applyBorder="1" applyAlignment="1">
      <alignment vertical="top" wrapText="1"/>
    </xf>
    <xf numFmtId="0" fontId="7" fillId="0" borderId="21" xfId="0" applyFont="1" applyBorder="1" applyAlignment="1">
      <alignment vertical="top" wrapText="1"/>
    </xf>
    <xf numFmtId="0" fontId="7" fillId="0" borderId="40" xfId="0" applyFont="1" applyFill="1" applyBorder="1" applyAlignment="1">
      <alignment vertical="top" wrapText="1"/>
    </xf>
    <xf numFmtId="0" fontId="7" fillId="0" borderId="14" xfId="0" applyFont="1" applyFill="1" applyBorder="1" applyAlignment="1">
      <alignment horizontal="right" vertical="top" wrapText="1"/>
    </xf>
    <xf numFmtId="0" fontId="4" fillId="0" borderId="3" xfId="0" applyFont="1" applyFill="1" applyBorder="1" applyAlignment="1">
      <alignment vertical="top" wrapText="1"/>
    </xf>
    <xf numFmtId="165" fontId="8" fillId="0" borderId="3" xfId="0" applyNumberFormat="1" applyFont="1" applyFill="1" applyBorder="1" applyAlignment="1">
      <alignment horizontal="right" vertical="top" wrapText="1"/>
    </xf>
    <xf numFmtId="165" fontId="7" fillId="0" borderId="26" xfId="0" applyNumberFormat="1" applyFont="1" applyFill="1" applyBorder="1" applyAlignment="1">
      <alignment horizontal="right" vertical="top" wrapText="1"/>
    </xf>
    <xf numFmtId="165" fontId="7" fillId="0" borderId="27" xfId="0" applyNumberFormat="1" applyFont="1" applyFill="1" applyBorder="1" applyAlignment="1">
      <alignment horizontal="right" vertical="top" wrapText="1"/>
    </xf>
    <xf numFmtId="0" fontId="7" fillId="0" borderId="0" xfId="0" applyFont="1" applyFill="1" applyAlignment="1">
      <alignment horizontal="right" vertical="top" wrapText="1"/>
    </xf>
    <xf numFmtId="0" fontId="4" fillId="0" borderId="0" xfId="0" applyFont="1" applyFill="1" applyAlignment="1">
      <alignment vertical="top" wrapText="1"/>
    </xf>
    <xf numFmtId="0" fontId="8" fillId="0" borderId="0" xfId="0" applyFont="1" applyFill="1" applyAlignment="1">
      <alignment horizontal="left" vertical="top" wrapText="1"/>
    </xf>
    <xf numFmtId="0" fontId="8" fillId="0" borderId="0" xfId="0" applyFont="1" applyFill="1" applyAlignment="1">
      <alignment vertical="top" wrapText="1"/>
    </xf>
    <xf numFmtId="0" fontId="7" fillId="0" borderId="10" xfId="0" applyFont="1" applyFill="1" applyBorder="1" applyAlignment="1">
      <alignment vertical="top" wrapText="1"/>
    </xf>
    <xf numFmtId="0" fontId="7" fillId="0" borderId="42" xfId="0" applyFont="1" applyFill="1" applyBorder="1" applyAlignment="1">
      <alignment vertical="top" wrapText="1"/>
    </xf>
    <xf numFmtId="0" fontId="7" fillId="0" borderId="32" xfId="0" applyFont="1" applyFill="1" applyBorder="1" applyAlignment="1">
      <alignment horizontal="right" vertical="top" wrapText="1"/>
    </xf>
    <xf numFmtId="0" fontId="4" fillId="0" borderId="33" xfId="0" applyFont="1" applyFill="1" applyBorder="1" applyAlignment="1">
      <alignment vertical="top" wrapText="1"/>
    </xf>
    <xf numFmtId="166" fontId="8" fillId="0" borderId="33" xfId="0" applyNumberFormat="1" applyFont="1" applyFill="1" applyBorder="1" applyAlignment="1">
      <alignment horizontal="right" vertical="top" wrapText="1"/>
    </xf>
    <xf numFmtId="166" fontId="7" fillId="0" borderId="26" xfId="0" applyNumberFormat="1" applyFont="1" applyFill="1" applyBorder="1" applyAlignment="1">
      <alignment horizontal="right" vertical="top" wrapText="1"/>
    </xf>
    <xf numFmtId="0" fontId="4" fillId="0" borderId="32" xfId="0" applyFont="1" applyBorder="1" applyAlignment="1">
      <alignment horizontal="right" vertical="center"/>
    </xf>
    <xf numFmtId="0" fontId="4" fillId="0" borderId="33" xfId="0" applyFont="1" applyBorder="1" applyAlignment="1">
      <alignment horizontal="center" vertical="center"/>
    </xf>
    <xf numFmtId="0" fontId="4" fillId="0" borderId="33" xfId="0" applyFont="1" applyBorder="1" applyAlignment="1">
      <alignment horizontal="right" vertical="top" wrapText="1"/>
    </xf>
    <xf numFmtId="165" fontId="4" fillId="0" borderId="34" xfId="0" applyNumberFormat="1" applyFont="1" applyBorder="1" applyAlignment="1">
      <alignment horizontal="right" vertical="top" wrapText="1"/>
    </xf>
    <xf numFmtId="0" fontId="4" fillId="0" borderId="15" xfId="0" applyFont="1" applyBorder="1"/>
    <xf numFmtId="0" fontId="4" fillId="0" borderId="16" xfId="0" applyFont="1" applyBorder="1" applyAlignment="1">
      <alignment horizontal="center" wrapText="1"/>
    </xf>
    <xf numFmtId="165" fontId="4" fillId="0" borderId="19" xfId="0" applyNumberFormat="1" applyFont="1" applyFill="1" applyBorder="1"/>
    <xf numFmtId="165" fontId="4" fillId="0" borderId="19" xfId="0" applyNumberFormat="1" applyFont="1" applyBorder="1"/>
    <xf numFmtId="0" fontId="4" fillId="0" borderId="21" xfId="0" applyFont="1" applyBorder="1" applyAlignment="1">
      <alignment horizontal="center" wrapText="1"/>
    </xf>
    <xf numFmtId="165" fontId="4" fillId="0" borderId="22" xfId="0" applyNumberFormat="1" applyFont="1" applyFill="1" applyBorder="1"/>
    <xf numFmtId="165" fontId="2" fillId="0" borderId="27" xfId="0" applyNumberFormat="1" applyFont="1" applyBorder="1"/>
    <xf numFmtId="165" fontId="2" fillId="0" borderId="46" xfId="0" applyNumberFormat="1" applyFont="1" applyFill="1" applyBorder="1"/>
    <xf numFmtId="0" fontId="4" fillId="0" borderId="0" xfId="0" applyFont="1" applyFill="1"/>
    <xf numFmtId="0" fontId="4" fillId="0" borderId="0" xfId="0" applyFont="1"/>
    <xf numFmtId="0" fontId="7" fillId="0" borderId="10"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164" fontId="9" fillId="0" borderId="26" xfId="0" applyNumberFormat="1" applyFont="1" applyFill="1" applyBorder="1" applyAlignment="1">
      <alignment vertical="top" wrapText="1"/>
    </xf>
    <xf numFmtId="164" fontId="9" fillId="0" borderId="27" xfId="0" applyNumberFormat="1" applyFont="1" applyFill="1" applyBorder="1" applyAlignment="1">
      <alignment vertical="top" wrapText="1"/>
    </xf>
    <xf numFmtId="0" fontId="9" fillId="0" borderId="0" xfId="0" applyFont="1" applyFill="1" applyBorder="1" applyAlignment="1">
      <alignment horizontal="right" vertical="top" wrapText="1"/>
    </xf>
    <xf numFmtId="164" fontId="9" fillId="0" borderId="0" xfId="0" applyNumberFormat="1" applyFont="1" applyFill="1" applyBorder="1" applyAlignment="1">
      <alignment vertical="top" wrapText="1"/>
    </xf>
    <xf numFmtId="0" fontId="2" fillId="0" borderId="32" xfId="0" applyFont="1" applyBorder="1" applyAlignment="1">
      <alignment horizontal="right" wrapText="1"/>
    </xf>
    <xf numFmtId="0" fontId="2" fillId="0" borderId="33" xfId="0" applyFont="1" applyBorder="1" applyAlignment="1">
      <alignment horizontal="left"/>
    </xf>
    <xf numFmtId="0" fontId="5" fillId="0" borderId="15" xfId="0" applyFont="1" applyBorder="1"/>
    <xf numFmtId="0" fontId="5" fillId="0" borderId="19" xfId="0" applyFont="1" applyBorder="1"/>
    <xf numFmtId="164" fontId="8" fillId="0" borderId="0" xfId="0" applyNumberFormat="1" applyFont="1" applyFill="1" applyAlignment="1">
      <alignment vertical="top" wrapText="1"/>
    </xf>
    <xf numFmtId="0" fontId="7" fillId="0" borderId="3" xfId="0" applyFont="1" applyFill="1" applyBorder="1" applyAlignment="1">
      <alignment horizontal="left" vertical="top" wrapText="1"/>
    </xf>
    <xf numFmtId="0" fontId="7" fillId="0" borderId="3" xfId="0" applyFont="1" applyFill="1" applyBorder="1" applyAlignment="1">
      <alignment vertical="top" wrapText="1"/>
    </xf>
    <xf numFmtId="0" fontId="7" fillId="0" borderId="0" xfId="0" applyFont="1" applyFill="1" applyBorder="1" applyAlignment="1">
      <alignment horizontal="right" vertical="top" wrapText="1"/>
    </xf>
    <xf numFmtId="0" fontId="7" fillId="0" borderId="0" xfId="0" applyFont="1" applyFill="1" applyBorder="1" applyAlignment="1">
      <alignment horizontal="left" vertical="top" wrapText="1"/>
    </xf>
    <xf numFmtId="164" fontId="7" fillId="0" borderId="0" xfId="0" applyNumberFormat="1" applyFont="1" applyFill="1" applyBorder="1" applyAlignment="1">
      <alignment vertical="top" wrapText="1"/>
    </xf>
    <xf numFmtId="164" fontId="11" fillId="0" borderId="0" xfId="0" applyNumberFormat="1" applyFont="1" applyFill="1" applyBorder="1" applyAlignment="1">
      <alignment vertical="top" wrapText="1"/>
    </xf>
    <xf numFmtId="49" fontId="11" fillId="0" borderId="0" xfId="0" applyNumberFormat="1" applyFont="1" applyFill="1" applyBorder="1" applyAlignment="1">
      <alignment vertical="top" wrapText="1"/>
    </xf>
    <xf numFmtId="0" fontId="4" fillId="0" borderId="0" xfId="0" applyFont="1" applyAlignment="1">
      <alignment vertical="top" wrapText="1"/>
    </xf>
    <xf numFmtId="164" fontId="9" fillId="0" borderId="26" xfId="0" applyNumberFormat="1" applyFont="1" applyFill="1" applyBorder="1" applyAlignment="1">
      <alignment horizontal="center" vertical="top" wrapText="1"/>
    </xf>
    <xf numFmtId="49" fontId="7"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center" vertical="top" wrapText="1"/>
    </xf>
    <xf numFmtId="0" fontId="2" fillId="0" borderId="3" xfId="0" applyFont="1" applyBorder="1" applyAlignment="1">
      <alignment vertical="top" wrapText="1"/>
    </xf>
    <xf numFmtId="0" fontId="8"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49" fontId="1" fillId="0" borderId="16" xfId="0" applyNumberFormat="1" applyFont="1" applyFill="1" applyBorder="1" applyAlignment="1">
      <alignment horizontal="right" vertical="top" wrapText="1"/>
    </xf>
    <xf numFmtId="166" fontId="8" fillId="0" borderId="3" xfId="0" applyNumberFormat="1" applyFont="1" applyFill="1" applyBorder="1" applyAlignment="1">
      <alignment horizontal="right" vertical="top" wrapText="1"/>
    </xf>
    <xf numFmtId="166" fontId="7" fillId="0" borderId="27" xfId="0" applyNumberFormat="1" applyFont="1" applyFill="1" applyBorder="1" applyAlignment="1">
      <alignment horizontal="right" vertical="top" wrapText="1"/>
    </xf>
    <xf numFmtId="49" fontId="7" fillId="0" borderId="14" xfId="0" applyNumberFormat="1" applyFont="1" applyFill="1" applyBorder="1" applyAlignment="1">
      <alignment horizontal="right" vertical="top" wrapText="1"/>
    </xf>
    <xf numFmtId="49" fontId="4" fillId="0" borderId="3" xfId="0" applyNumberFormat="1" applyFont="1" applyFill="1" applyBorder="1" applyAlignment="1">
      <alignment vertical="top" wrapText="1"/>
    </xf>
    <xf numFmtId="2" fontId="8" fillId="0" borderId="3" xfId="0" applyNumberFormat="1" applyFont="1" applyFill="1" applyBorder="1" applyAlignment="1">
      <alignment horizontal="right" vertical="top" wrapText="1"/>
    </xf>
    <xf numFmtId="165" fontId="8" fillId="0" borderId="8" xfId="0" applyNumberFormat="1" applyFont="1" applyFill="1" applyBorder="1" applyAlignment="1">
      <alignment horizontal="right" vertical="top" wrapText="1"/>
    </xf>
    <xf numFmtId="2" fontId="7" fillId="0" borderId="26" xfId="0" applyNumberFormat="1" applyFont="1" applyFill="1" applyBorder="1" applyAlignment="1">
      <alignment horizontal="right" vertical="top" wrapText="1"/>
    </xf>
    <xf numFmtId="0" fontId="13" fillId="0" borderId="0" xfId="0" applyFont="1" applyFill="1"/>
    <xf numFmtId="0" fontId="13" fillId="0" borderId="0" xfId="0" applyFont="1"/>
    <xf numFmtId="0" fontId="6" fillId="0" borderId="0" xfId="0" applyFont="1" applyBorder="1" applyAlignment="1"/>
    <xf numFmtId="0" fontId="7" fillId="0" borderId="0" xfId="0" applyFont="1" applyBorder="1"/>
    <xf numFmtId="0" fontId="6" fillId="0" borderId="0" xfId="0" applyFont="1" applyFill="1" applyBorder="1" applyAlignment="1">
      <alignment wrapText="1"/>
    </xf>
    <xf numFmtId="0" fontId="6" fillId="0" borderId="0" xfId="0" applyFont="1" applyFill="1" applyBorder="1" applyAlignment="1">
      <alignment vertical="top" wrapText="1"/>
    </xf>
    <xf numFmtId="0" fontId="5" fillId="0" borderId="0" xfId="0" applyFont="1" applyBorder="1" applyAlignment="1">
      <alignment vertical="center"/>
    </xf>
    <xf numFmtId="0" fontId="14" fillId="0" borderId="0" xfId="0" applyFont="1" applyBorder="1" applyAlignment="1">
      <alignment vertical="center"/>
    </xf>
    <xf numFmtId="0" fontId="5" fillId="0" borderId="16" xfId="0" applyFont="1" applyBorder="1" applyAlignment="1">
      <alignment horizontal="center" vertical="center"/>
    </xf>
    <xf numFmtId="2" fontId="5" fillId="0" borderId="10" xfId="0" applyNumberFormat="1" applyFont="1" applyBorder="1" applyAlignment="1">
      <alignment horizontal="right"/>
    </xf>
    <xf numFmtId="2" fontId="5" fillId="0" borderId="13" xfId="0" applyNumberFormat="1" applyFont="1" applyBorder="1" applyAlignment="1">
      <alignment horizontal="right"/>
    </xf>
    <xf numFmtId="2" fontId="5" fillId="0" borderId="0" xfId="0" applyNumberFormat="1" applyFont="1" applyBorder="1" applyAlignment="1"/>
    <xf numFmtId="0" fontId="5" fillId="0" borderId="26" xfId="0" applyFont="1" applyBorder="1" applyAlignment="1"/>
    <xf numFmtId="2" fontId="5" fillId="0" borderId="27" xfId="0" applyNumberFormat="1" applyFont="1" applyBorder="1" applyAlignment="1"/>
    <xf numFmtId="0" fontId="5" fillId="0" borderId="0" xfId="0" applyFont="1" applyBorder="1" applyAlignment="1"/>
    <xf numFmtId="0" fontId="5" fillId="0" borderId="0" xfId="0" applyFont="1" applyAlignment="1"/>
    <xf numFmtId="0" fontId="15" fillId="0" borderId="28" xfId="0" applyFont="1" applyBorder="1" applyAlignment="1">
      <alignment horizontal="center" vertical="center" wrapText="1"/>
    </xf>
    <xf numFmtId="0" fontId="15" fillId="0" borderId="10" xfId="0" applyFont="1" applyBorder="1" applyAlignment="1">
      <alignment horizontal="center" vertical="center" wrapText="1"/>
    </xf>
    <xf numFmtId="0" fontId="12" fillId="0" borderId="41" xfId="0" applyFont="1" applyBorder="1" applyAlignment="1">
      <alignment horizontal="center" vertical="center"/>
    </xf>
    <xf numFmtId="0" fontId="12" fillId="0" borderId="26" xfId="0" applyFont="1" applyBorder="1" applyAlignment="1">
      <alignment horizontal="center" vertical="center"/>
    </xf>
    <xf numFmtId="0" fontId="8" fillId="0" borderId="0" xfId="0" applyFont="1" applyBorder="1" applyAlignment="1">
      <alignment wrapText="1"/>
    </xf>
    <xf numFmtId="0" fontId="17" fillId="0" borderId="0" xfId="0" applyFont="1" applyBorder="1" applyAlignment="1">
      <alignment wrapText="1"/>
    </xf>
    <xf numFmtId="0" fontId="7" fillId="0" borderId="0" xfId="0" applyFont="1" applyBorder="1" applyAlignment="1">
      <alignment wrapText="1"/>
    </xf>
    <xf numFmtId="2" fontId="5" fillId="0" borderId="16" xfId="0" applyNumberFormat="1" applyFont="1" applyBorder="1" applyAlignment="1">
      <alignment horizontal="right"/>
    </xf>
    <xf numFmtId="2" fontId="5" fillId="0" borderId="19" xfId="0" applyNumberFormat="1" applyFont="1" applyBorder="1" applyAlignment="1">
      <alignment horizontal="right"/>
    </xf>
    <xf numFmtId="0" fontId="18" fillId="0" borderId="0" xfId="0" applyFont="1" applyBorder="1" applyAlignment="1">
      <alignment wrapText="1"/>
    </xf>
    <xf numFmtId="0" fontId="5" fillId="0" borderId="10" xfId="0" applyFont="1" applyBorder="1"/>
    <xf numFmtId="0" fontId="5" fillId="0" borderId="13" xfId="0" applyFont="1" applyBorder="1"/>
    <xf numFmtId="0" fontId="8" fillId="0" borderId="0" xfId="0" applyFont="1" applyFill="1" applyBorder="1" applyAlignment="1">
      <alignment wrapText="1"/>
    </xf>
    <xf numFmtId="0" fontId="7" fillId="0" borderId="0" xfId="0" applyFont="1" applyFill="1" applyBorder="1" applyAlignment="1"/>
    <xf numFmtId="0" fontId="18" fillId="0" borderId="0" xfId="0" applyFont="1" applyFill="1" applyBorder="1" applyAlignment="1">
      <alignment wrapText="1"/>
    </xf>
    <xf numFmtId="0" fontId="18" fillId="0" borderId="0" xfId="0" applyFont="1" applyFill="1" applyBorder="1" applyAlignment="1">
      <alignment horizontal="center" wrapText="1"/>
    </xf>
    <xf numFmtId="0" fontId="8"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Border="1" applyAlignment="1">
      <alignment horizontal="center"/>
    </xf>
    <xf numFmtId="0" fontId="20" fillId="0" borderId="0" xfId="0" applyFont="1" applyBorder="1" applyAlignment="1"/>
    <xf numFmtId="0" fontId="20" fillId="0" borderId="0" xfId="0" applyFont="1" applyBorder="1"/>
    <xf numFmtId="0" fontId="7" fillId="0" borderId="0" xfId="0" applyFont="1" applyBorder="1" applyAlignment="1">
      <alignment vertical="top" wrapText="1"/>
    </xf>
    <xf numFmtId="0" fontId="5" fillId="0" borderId="0" xfId="0" applyFont="1" applyAlignment="1">
      <alignment vertical="top"/>
    </xf>
    <xf numFmtId="0" fontId="5" fillId="0" borderId="0" xfId="0" applyFont="1" applyAlignment="1">
      <alignment horizontal="left"/>
    </xf>
    <xf numFmtId="0" fontId="5" fillId="0" borderId="0" xfId="0" applyFont="1" applyBorder="1"/>
    <xf numFmtId="0" fontId="15" fillId="0" borderId="28" xfId="0" applyFont="1" applyBorder="1" applyAlignment="1">
      <alignment horizontal="center" vertical="top" wrapText="1"/>
    </xf>
    <xf numFmtId="0" fontId="15" fillId="0" borderId="10" xfId="0" applyFont="1" applyBorder="1" applyAlignment="1">
      <alignment horizontal="center" vertical="top" wrapText="1"/>
    </xf>
    <xf numFmtId="0" fontId="12" fillId="0" borderId="41" xfId="0" applyFont="1" applyBorder="1" applyAlignment="1">
      <alignment horizontal="center" vertical="top"/>
    </xf>
    <xf numFmtId="0" fontId="12" fillId="0" borderId="26" xfId="0" applyFont="1" applyBorder="1" applyAlignment="1">
      <alignment horizontal="center" vertical="top"/>
    </xf>
    <xf numFmtId="0" fontId="18" fillId="0" borderId="0" xfId="0" applyFont="1" applyBorder="1" applyAlignment="1">
      <alignment horizontal="center" wrapText="1"/>
    </xf>
    <xf numFmtId="0" fontId="8" fillId="0" borderId="0" xfId="0" applyFont="1" applyBorder="1" applyAlignment="1">
      <alignment horizontal="center" wrapText="1"/>
    </xf>
    <xf numFmtId="0" fontId="20" fillId="0" borderId="0" xfId="0" applyFont="1" applyBorder="1" applyAlignment="1">
      <alignment horizontal="center"/>
    </xf>
    <xf numFmtId="0" fontId="7" fillId="0" borderId="0" xfId="0" applyFont="1" applyAlignment="1">
      <alignment horizontal="left" vertical="top" wrapText="1"/>
    </xf>
    <xf numFmtId="0" fontId="21" fillId="0" borderId="0" xfId="0" applyFont="1" applyAlignment="1">
      <alignment horizontal="left" vertical="top" wrapText="1"/>
    </xf>
    <xf numFmtId="0" fontId="8" fillId="0" borderId="16" xfId="0" applyFont="1" applyBorder="1" applyAlignment="1">
      <alignment horizontal="center"/>
    </xf>
    <xf numFmtId="0" fontId="8" fillId="0" borderId="19" xfId="0" applyFont="1" applyBorder="1" applyAlignment="1">
      <alignment horizontal="center"/>
    </xf>
    <xf numFmtId="0" fontId="8" fillId="0" borderId="16" xfId="0" applyFont="1" applyBorder="1" applyAlignment="1">
      <alignment horizontal="right"/>
    </xf>
    <xf numFmtId="0" fontId="8" fillId="0" borderId="19" xfId="0" applyFont="1" applyBorder="1" applyAlignment="1">
      <alignment horizontal="right"/>
    </xf>
    <xf numFmtId="0" fontId="8" fillId="0" borderId="21" xfId="0" applyFont="1" applyBorder="1" applyAlignment="1">
      <alignment horizontal="right"/>
    </xf>
    <xf numFmtId="0" fontId="8" fillId="0" borderId="22" xfId="0" applyFont="1" applyBorder="1" applyAlignment="1">
      <alignment horizontal="right"/>
    </xf>
    <xf numFmtId="0" fontId="8" fillId="0" borderId="26" xfId="0" applyFont="1" applyBorder="1"/>
    <xf numFmtId="0" fontId="8" fillId="0" borderId="27" xfId="0" applyFont="1" applyBorder="1" applyAlignment="1">
      <alignment horizontal="right"/>
    </xf>
    <xf numFmtId="0" fontId="18" fillId="0" borderId="20" xfId="0" applyFont="1" applyBorder="1" applyAlignment="1">
      <alignment horizontal="center" wrapText="1"/>
    </xf>
    <xf numFmtId="0" fontId="8" fillId="0" borderId="41" xfId="0" applyFont="1" applyBorder="1" applyAlignment="1">
      <alignment horizontal="center"/>
    </xf>
    <xf numFmtId="0" fontId="5" fillId="0" borderId="21" xfId="0" applyFont="1" applyBorder="1"/>
    <xf numFmtId="0" fontId="5" fillId="0" borderId="22" xfId="0" applyFont="1" applyBorder="1"/>
    <xf numFmtId="0" fontId="9" fillId="0" borderId="14" xfId="0" applyFont="1" applyBorder="1" applyAlignment="1">
      <alignment horizontal="right" vertical="top" wrapText="1"/>
    </xf>
    <xf numFmtId="0" fontId="2" fillId="0" borderId="3" xfId="0" applyFont="1" applyBorder="1" applyAlignment="1">
      <alignment horizontal="center" vertical="top" wrapText="1"/>
    </xf>
    <xf numFmtId="0" fontId="9" fillId="0" borderId="3" xfId="0" applyFont="1" applyBorder="1" applyAlignment="1">
      <alignment horizontal="center" vertical="top" wrapText="1"/>
    </xf>
    <xf numFmtId="0" fontId="9" fillId="0" borderId="8" xfId="0" applyFont="1" applyBorder="1" applyAlignment="1">
      <alignment horizontal="center" vertical="top" wrapText="1"/>
    </xf>
    <xf numFmtId="0" fontId="9" fillId="0" borderId="15" xfId="0" applyFont="1" applyBorder="1" applyAlignment="1">
      <alignment horizontal="right" vertical="top" wrapText="1"/>
    </xf>
    <xf numFmtId="0" fontId="5" fillId="0" borderId="19" xfId="0" applyFont="1" applyBorder="1" applyAlignment="1">
      <alignment vertical="top" wrapText="1"/>
    </xf>
    <xf numFmtId="164" fontId="4" fillId="0" borderId="16" xfId="0" applyNumberFormat="1" applyFont="1" applyFill="1" applyBorder="1" applyAlignment="1">
      <alignment horizontal="right" vertical="top" wrapText="1"/>
    </xf>
    <xf numFmtId="164" fontId="4" fillId="0" borderId="29" xfId="0" applyNumberFormat="1" applyFont="1" applyFill="1" applyBorder="1" applyAlignment="1">
      <alignment horizontal="right" vertical="top" wrapText="1"/>
    </xf>
    <xf numFmtId="164" fontId="4" fillId="0" borderId="19" xfId="0" applyNumberFormat="1" applyFont="1" applyFill="1" applyBorder="1" applyAlignment="1">
      <alignment horizontal="right" vertical="top" wrapText="1"/>
    </xf>
    <xf numFmtId="164" fontId="2" fillId="0" borderId="16" xfId="0" applyNumberFormat="1" applyFont="1" applyFill="1" applyBorder="1" applyAlignment="1">
      <alignment vertical="top" wrapText="1"/>
    </xf>
    <xf numFmtId="164" fontId="2" fillId="0" borderId="16" xfId="0" applyNumberFormat="1" applyFont="1" applyFill="1" applyBorder="1" applyAlignment="1">
      <alignment horizontal="right" vertical="top" wrapText="1"/>
    </xf>
    <xf numFmtId="164" fontId="2" fillId="0" borderId="19" xfId="0" applyNumberFormat="1" applyFont="1" applyFill="1" applyBorder="1" applyAlignment="1">
      <alignment horizontal="right" vertical="top" wrapText="1"/>
    </xf>
    <xf numFmtId="164" fontId="4" fillId="0" borderId="16" xfId="0" applyNumberFormat="1" applyFont="1" applyFill="1" applyBorder="1" applyAlignment="1">
      <alignment vertical="top" wrapText="1"/>
    </xf>
    <xf numFmtId="0" fontId="4" fillId="0" borderId="16" xfId="0" applyFont="1" applyBorder="1" applyAlignment="1">
      <alignment horizontal="right" vertical="top"/>
    </xf>
    <xf numFmtId="0" fontId="4" fillId="0" borderId="19" xfId="0" applyFont="1" applyBorder="1" applyAlignment="1">
      <alignment horizontal="right" vertical="top"/>
    </xf>
    <xf numFmtId="0" fontId="2" fillId="0" borderId="54" xfId="0" applyFont="1" applyFill="1" applyBorder="1" applyAlignment="1">
      <alignment horizontal="right" vertical="top" wrapText="1"/>
    </xf>
    <xf numFmtId="164" fontId="2" fillId="0" borderId="0" xfId="0" applyNumberFormat="1" applyFont="1" applyFill="1" applyBorder="1" applyAlignment="1">
      <alignment horizontal="center" vertical="top" wrapText="1"/>
    </xf>
    <xf numFmtId="0" fontId="1" fillId="0" borderId="33" xfId="0" applyFont="1" applyFill="1" applyBorder="1" applyAlignment="1">
      <alignment horizontal="left" vertical="top" wrapText="1"/>
    </xf>
    <xf numFmtId="49" fontId="2" fillId="0" borderId="57" xfId="0" applyNumberFormat="1" applyFont="1" applyBorder="1" applyAlignment="1">
      <alignment horizontal="right" vertical="top" wrapText="1"/>
    </xf>
    <xf numFmtId="49" fontId="2" fillId="0" borderId="33" xfId="0" applyNumberFormat="1" applyFont="1" applyFill="1" applyBorder="1" applyAlignment="1">
      <alignment vertical="top" wrapText="1"/>
    </xf>
    <xf numFmtId="0" fontId="2" fillId="0" borderId="33" xfId="0" applyNumberFormat="1" applyFont="1" applyFill="1" applyBorder="1" applyAlignment="1">
      <alignment horizontal="right" vertical="top" wrapText="1"/>
    </xf>
    <xf numFmtId="0" fontId="2" fillId="0" borderId="34" xfId="0" applyNumberFormat="1" applyFont="1" applyFill="1" applyBorder="1" applyAlignment="1">
      <alignment horizontal="right" vertical="top" wrapText="1"/>
    </xf>
    <xf numFmtId="49" fontId="2" fillId="0" borderId="15" xfId="0" applyNumberFormat="1" applyFont="1" applyBorder="1" applyAlignment="1">
      <alignment horizontal="right" vertical="top" wrapText="1"/>
    </xf>
    <xf numFmtId="49" fontId="4" fillId="0" borderId="16" xfId="0" quotePrefix="1" applyNumberFormat="1" applyFont="1" applyFill="1" applyBorder="1" applyAlignment="1">
      <alignment vertical="top" wrapText="1"/>
    </xf>
    <xf numFmtId="0" fontId="4" fillId="0" borderId="16" xfId="0" applyNumberFormat="1" applyFont="1" applyFill="1" applyBorder="1" applyAlignment="1">
      <alignment horizontal="right" vertical="top" wrapText="1"/>
    </xf>
    <xf numFmtId="0" fontId="4" fillId="0" borderId="29" xfId="0" applyNumberFormat="1" applyFont="1" applyFill="1" applyBorder="1" applyAlignment="1">
      <alignment horizontal="right" vertical="top" wrapText="1"/>
    </xf>
    <xf numFmtId="0" fontId="4" fillId="0" borderId="19" xfId="0" applyNumberFormat="1" applyFont="1" applyFill="1" applyBorder="1" applyAlignment="1">
      <alignment horizontal="right" vertical="top" wrapText="1"/>
    </xf>
    <xf numFmtId="0" fontId="4" fillId="0" borderId="16" xfId="0" applyNumberFormat="1" applyFont="1" applyBorder="1" applyAlignment="1">
      <alignment horizontal="right" vertical="top" wrapText="1"/>
    </xf>
    <xf numFmtId="0" fontId="4" fillId="0" borderId="29" xfId="0" applyNumberFormat="1" applyFont="1" applyBorder="1" applyAlignment="1">
      <alignment horizontal="right" vertical="top" wrapText="1"/>
    </xf>
    <xf numFmtId="0" fontId="4" fillId="0" borderId="19" xfId="0" applyNumberFormat="1" applyFont="1" applyBorder="1" applyAlignment="1">
      <alignment horizontal="right" vertical="top" wrapText="1"/>
    </xf>
    <xf numFmtId="0" fontId="7" fillId="0" borderId="14" xfId="0" applyFont="1" applyFill="1" applyBorder="1" applyAlignment="1">
      <alignment horizontal="right" vertical="top" wrapText="1"/>
    </xf>
    <xf numFmtId="0" fontId="0" fillId="0" borderId="0" xfId="0"/>
    <xf numFmtId="0" fontId="5" fillId="0" borderId="16" xfId="0" applyFont="1" applyBorder="1" applyAlignment="1">
      <alignment vertical="top" wrapText="1"/>
    </xf>
    <xf numFmtId="49" fontId="2" fillId="0" borderId="14" xfId="0" applyNumberFormat="1" applyFont="1" applyFill="1" applyBorder="1" applyAlignment="1">
      <alignment horizontal="right" vertical="top" wrapText="1"/>
    </xf>
    <xf numFmtId="49" fontId="4" fillId="0" borderId="15" xfId="0" applyNumberFormat="1" applyFont="1" applyFill="1" applyBorder="1" applyAlignment="1">
      <alignment horizontal="right" vertical="top" wrapText="1"/>
    </xf>
    <xf numFmtId="49" fontId="4" fillId="0" borderId="16" xfId="0" quotePrefix="1" applyNumberFormat="1" applyFont="1" applyBorder="1" applyAlignment="1">
      <alignment vertical="top" wrapText="1"/>
    </xf>
    <xf numFmtId="0" fontId="7" fillId="0" borderId="16" xfId="0" applyFont="1" applyFill="1" applyBorder="1" applyAlignment="1">
      <alignment horizontal="left" vertical="top" wrapText="1"/>
    </xf>
    <xf numFmtId="0" fontId="7" fillId="0" borderId="16" xfId="0" applyFont="1" applyFill="1" applyBorder="1" applyAlignment="1">
      <alignment horizontal="right" vertical="top" wrapText="1"/>
    </xf>
    <xf numFmtId="0" fontId="7" fillId="0" borderId="30" xfId="0" applyFont="1" applyBorder="1" applyAlignment="1">
      <alignment vertical="top" wrapText="1"/>
    </xf>
    <xf numFmtId="0" fontId="7" fillId="0" borderId="22" xfId="0" applyFont="1" applyBorder="1" applyAlignment="1">
      <alignment vertical="top" wrapText="1"/>
    </xf>
    <xf numFmtId="0" fontId="9" fillId="0" borderId="14" xfId="0" applyFont="1" applyBorder="1"/>
    <xf numFmtId="0" fontId="7" fillId="0" borderId="19" xfId="0" applyFont="1" applyFill="1" applyBorder="1" applyAlignment="1">
      <alignment horizontal="right" vertical="top" wrapText="1"/>
    </xf>
    <xf numFmtId="0" fontId="1" fillId="0" borderId="32" xfId="0" applyFont="1" applyFill="1" applyBorder="1" applyAlignment="1">
      <alignment horizontal="right" vertical="top" wrapText="1"/>
    </xf>
    <xf numFmtId="0" fontId="1" fillId="0" borderId="33" xfId="0" applyFont="1" applyFill="1" applyBorder="1" applyAlignment="1">
      <alignment vertical="top" wrapText="1"/>
    </xf>
    <xf numFmtId="0" fontId="1" fillId="0" borderId="34" xfId="0" applyFont="1" applyFill="1" applyBorder="1" applyAlignment="1">
      <alignment vertical="top" wrapText="1"/>
    </xf>
    <xf numFmtId="0" fontId="4" fillId="0" borderId="15" xfId="0" applyFont="1" applyFill="1" applyBorder="1" applyAlignment="1">
      <alignment vertical="top" wrapText="1"/>
    </xf>
    <xf numFmtId="49" fontId="4" fillId="0" borderId="16" xfId="0" applyNumberFormat="1" applyFont="1" applyFill="1" applyBorder="1" applyAlignment="1">
      <alignment horizontal="left" vertical="top" wrapText="1"/>
    </xf>
    <xf numFmtId="0" fontId="8" fillId="0" borderId="16" xfId="0" applyFont="1" applyBorder="1" applyAlignment="1">
      <alignment vertical="top" wrapText="1"/>
    </xf>
    <xf numFmtId="0" fontId="8" fillId="0" borderId="19" xfId="0" applyFont="1" applyBorder="1" applyAlignment="1">
      <alignment vertical="top" wrapText="1"/>
    </xf>
    <xf numFmtId="0" fontId="2" fillId="0" borderId="14" xfId="0" applyFont="1" applyFill="1" applyBorder="1" applyAlignment="1">
      <alignment horizontal="right" vertical="top" wrapText="1"/>
    </xf>
    <xf numFmtId="49" fontId="2" fillId="0" borderId="3" xfId="0" applyNumberFormat="1" applyFont="1" applyBorder="1" applyAlignment="1">
      <alignment vertical="top" wrapText="1"/>
    </xf>
    <xf numFmtId="0" fontId="2" fillId="0" borderId="3" xfId="0" applyNumberFormat="1" applyFont="1" applyBorder="1" applyAlignment="1">
      <alignment horizontal="right" vertical="top" wrapText="1"/>
    </xf>
    <xf numFmtId="0" fontId="2" fillId="0" borderId="8" xfId="0" applyNumberFormat="1" applyFont="1" applyBorder="1" applyAlignment="1">
      <alignment horizontal="right" vertical="top" wrapText="1"/>
    </xf>
    <xf numFmtId="0" fontId="6" fillId="0" borderId="16" xfId="0" applyNumberFormat="1" applyFont="1" applyFill="1" applyBorder="1" applyAlignment="1">
      <alignment horizontal="right" vertical="top" wrapText="1"/>
    </xf>
    <xf numFmtId="0" fontId="6" fillId="0" borderId="29" xfId="0" applyNumberFormat="1" applyFont="1" applyFill="1" applyBorder="1" applyAlignment="1">
      <alignment horizontal="right" vertical="top" wrapText="1"/>
    </xf>
    <xf numFmtId="0" fontId="6" fillId="0" borderId="19" xfId="0" applyNumberFormat="1" applyFont="1" applyFill="1" applyBorder="1" applyAlignment="1">
      <alignment horizontal="right" vertical="top" wrapText="1"/>
    </xf>
    <xf numFmtId="0" fontId="2" fillId="0" borderId="32" xfId="0" applyFont="1" applyFill="1" applyBorder="1" applyAlignment="1">
      <alignment horizontal="right" vertical="top" wrapText="1"/>
    </xf>
    <xf numFmtId="0" fontId="2" fillId="0" borderId="33" xfId="0" applyFont="1" applyFill="1" applyBorder="1" applyAlignment="1">
      <alignment vertical="top" wrapText="1"/>
    </xf>
    <xf numFmtId="0" fontId="2" fillId="0" borderId="33" xfId="0" applyFont="1" applyFill="1" applyBorder="1" applyAlignment="1">
      <alignment horizontal="center" vertical="top" wrapText="1"/>
    </xf>
    <xf numFmtId="164" fontId="2" fillId="0" borderId="33" xfId="0" applyNumberFormat="1" applyFont="1" applyFill="1" applyBorder="1" applyAlignment="1">
      <alignment horizontal="center" vertical="top" wrapText="1"/>
    </xf>
    <xf numFmtId="164" fontId="2" fillId="0" borderId="34" xfId="0" applyNumberFormat="1" applyFont="1" applyFill="1" applyBorder="1" applyAlignment="1">
      <alignment horizontal="center" vertical="top" wrapText="1"/>
    </xf>
    <xf numFmtId="0" fontId="4" fillId="0" borderId="35" xfId="0" applyNumberFormat="1" applyFont="1" applyFill="1" applyBorder="1" applyAlignment="1">
      <alignment horizontal="right" vertical="top" wrapText="1"/>
    </xf>
    <xf numFmtId="0" fontId="4" fillId="0" borderId="16" xfId="0" quotePrefix="1" applyFont="1" applyFill="1" applyBorder="1" applyAlignment="1">
      <alignment vertical="top" wrapText="1"/>
    </xf>
    <xf numFmtId="0" fontId="4" fillId="0" borderId="0" xfId="0" applyFont="1" applyBorder="1" applyAlignment="1">
      <alignment vertical="top" wrapText="1"/>
    </xf>
    <xf numFmtId="0" fontId="5" fillId="0" borderId="0" xfId="0" quotePrefix="1" applyFont="1" applyBorder="1" applyAlignment="1">
      <alignment vertical="top" wrapText="1"/>
    </xf>
    <xf numFmtId="0" fontId="5" fillId="0" borderId="0" xfId="0" applyFont="1" applyBorder="1" applyAlignment="1">
      <alignment horizontal="right" vertical="top" wrapText="1"/>
    </xf>
    <xf numFmtId="0" fontId="6" fillId="0" borderId="0" xfId="0" applyFont="1" applyFill="1" applyBorder="1" applyAlignment="1">
      <alignment horizontal="right" vertical="top" wrapText="1"/>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2" fillId="0" borderId="0" xfId="0" applyFont="1" applyBorder="1" applyAlignment="1">
      <alignment horizontal="right" wrapText="1"/>
    </xf>
    <xf numFmtId="0" fontId="4" fillId="0" borderId="0" xfId="0" applyFont="1" applyBorder="1" applyAlignment="1">
      <alignment wrapText="1"/>
    </xf>
    <xf numFmtId="164" fontId="1" fillId="0" borderId="0" xfId="0" applyNumberFormat="1" applyFont="1" applyFill="1" applyBorder="1" applyAlignment="1">
      <alignment vertical="top" wrapText="1"/>
    </xf>
    <xf numFmtId="0" fontId="0" fillId="0" borderId="0" xfId="0" applyBorder="1"/>
    <xf numFmtId="0" fontId="3" fillId="0" borderId="0" xfId="0" applyFont="1" applyFill="1" applyBorder="1" applyAlignment="1">
      <alignment vertical="top" wrapText="1"/>
    </xf>
    <xf numFmtId="164" fontId="1" fillId="0" borderId="0" xfId="0" applyNumberFormat="1" applyFont="1" applyFill="1" applyBorder="1" applyAlignment="1">
      <alignment horizontal="right" vertical="top" wrapText="1"/>
    </xf>
    <xf numFmtId="0" fontId="5" fillId="0" borderId="0" xfId="0" quotePrefix="1" applyFont="1" applyBorder="1" applyAlignment="1">
      <alignment horizontal="left" vertical="top" wrapText="1"/>
    </xf>
    <xf numFmtId="164" fontId="5" fillId="0" borderId="0" xfId="0" applyNumberFormat="1" applyFont="1" applyBorder="1" applyAlignment="1">
      <alignment vertical="top" wrapText="1"/>
    </xf>
    <xf numFmtId="164" fontId="6" fillId="0" borderId="0" xfId="0" applyNumberFormat="1" applyFont="1" applyFill="1" applyBorder="1" applyAlignment="1">
      <alignment vertical="top" wrapText="1"/>
    </xf>
    <xf numFmtId="0" fontId="5" fillId="0" borderId="0" xfId="0" applyFont="1" applyBorder="1" applyAlignment="1">
      <alignment vertical="top" wrapText="1"/>
    </xf>
    <xf numFmtId="164" fontId="8" fillId="0" borderId="0"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0" fontId="3" fillId="0" borderId="0" xfId="0" applyFont="1" applyBorder="1" applyAlignment="1">
      <alignment vertical="top" wrapText="1"/>
    </xf>
    <xf numFmtId="0" fontId="2" fillId="0" borderId="0" xfId="0" applyFont="1" applyBorder="1" applyAlignment="1">
      <alignment horizontal="left" vertical="top" wrapText="1"/>
    </xf>
    <xf numFmtId="49" fontId="1" fillId="0" borderId="0" xfId="0" applyNumberFormat="1" applyFont="1" applyFill="1" applyBorder="1" applyAlignment="1">
      <alignment vertical="top" wrapText="1"/>
    </xf>
    <xf numFmtId="164" fontId="5" fillId="0" borderId="0" xfId="0" applyNumberFormat="1" applyFont="1" applyBorder="1" applyAlignment="1">
      <alignment horizontal="right" vertical="top" wrapText="1"/>
    </xf>
    <xf numFmtId="164" fontId="6" fillId="0" borderId="0" xfId="0" applyNumberFormat="1" applyFont="1" applyFill="1" applyBorder="1" applyAlignment="1">
      <alignment horizontal="right" vertical="top" wrapText="1"/>
    </xf>
    <xf numFmtId="0" fontId="2" fillId="0" borderId="0" xfId="0" applyFont="1" applyBorder="1" applyAlignment="1">
      <alignment horizontal="right" vertical="top" wrapText="1"/>
    </xf>
    <xf numFmtId="0" fontId="2" fillId="0" borderId="0" xfId="0" applyFont="1" applyBorder="1" applyAlignment="1">
      <alignment vertical="top" wrapText="1"/>
    </xf>
    <xf numFmtId="0" fontId="4" fillId="0" borderId="0" xfId="0" quotePrefix="1" applyFont="1" applyBorder="1" applyAlignment="1">
      <alignment horizontal="left" vertical="top" wrapText="1"/>
    </xf>
    <xf numFmtId="49" fontId="1" fillId="0" borderId="0" xfId="0" applyNumberFormat="1" applyFont="1" applyFill="1" applyBorder="1" applyAlignment="1">
      <alignment horizontal="left" vertical="top" wrapText="1"/>
    </xf>
    <xf numFmtId="49" fontId="7" fillId="0" borderId="0" xfId="0" applyNumberFormat="1" applyFont="1" applyFill="1" applyBorder="1" applyAlignment="1">
      <alignment vertical="top" wrapText="1"/>
    </xf>
    <xf numFmtId="164" fontId="8" fillId="0" borderId="0" xfId="0" applyNumberFormat="1"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49" fontId="6" fillId="0" borderId="0" xfId="0" applyNumberFormat="1" applyFont="1" applyFill="1" applyBorder="1" applyAlignment="1">
      <alignment horizontal="lef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vertical="top" wrapText="1"/>
    </xf>
    <xf numFmtId="0" fontId="9" fillId="0" borderId="0" xfId="0" applyFont="1" applyBorder="1" applyAlignment="1">
      <alignment vertical="top" wrapText="1"/>
    </xf>
    <xf numFmtId="0" fontId="5" fillId="0" borderId="0" xfId="0" applyFont="1" applyBorder="1" applyAlignment="1">
      <alignment horizontal="left" vertical="top" wrapText="1"/>
    </xf>
    <xf numFmtId="0" fontId="3" fillId="0" borderId="0" xfId="0" applyFont="1" applyBorder="1" applyAlignment="1">
      <alignment wrapText="1"/>
    </xf>
    <xf numFmtId="0" fontId="2" fillId="0" borderId="0" xfId="0" applyFont="1" applyBorder="1"/>
    <xf numFmtId="0" fontId="2" fillId="0" borderId="0" xfId="0" applyFont="1" applyBorder="1" applyAlignment="1">
      <alignment horizontal="center"/>
    </xf>
    <xf numFmtId="0" fontId="4" fillId="0" borderId="0" xfId="0" applyFont="1" applyBorder="1" applyAlignment="1">
      <alignment horizontal="right" wrapText="1"/>
    </xf>
    <xf numFmtId="0" fontId="4" fillId="0" borderId="0" xfId="0" quotePrefix="1" applyFont="1" applyBorder="1"/>
    <xf numFmtId="0" fontId="4" fillId="0" borderId="0" xfId="0" applyFont="1" applyBorder="1"/>
    <xf numFmtId="0" fontId="4" fillId="0" borderId="0" xfId="0" applyFont="1" applyFill="1" applyBorder="1"/>
    <xf numFmtId="0" fontId="9" fillId="0" borderId="0" xfId="0" applyFont="1" applyFill="1" applyBorder="1" applyAlignment="1">
      <alignment vertical="top" wrapText="1"/>
    </xf>
    <xf numFmtId="0" fontId="4" fillId="0" borderId="16" xfId="0" applyFont="1" applyFill="1" applyBorder="1" applyAlignment="1">
      <alignment horizontal="center" wrapText="1"/>
    </xf>
    <xf numFmtId="0" fontId="0" fillId="0" borderId="0" xfId="0" applyFill="1"/>
    <xf numFmtId="0" fontId="2" fillId="0" borderId="3" xfId="0"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14" xfId="0" applyFont="1" applyFill="1" applyBorder="1" applyAlignment="1">
      <alignment horizontal="right" vertical="top" wrapText="1"/>
    </xf>
    <xf numFmtId="0" fontId="5" fillId="0" borderId="16" xfId="0" applyFont="1" applyBorder="1" applyAlignment="1">
      <alignment horizontal="left" vertical="top" wrapText="1"/>
    </xf>
    <xf numFmtId="0" fontId="5" fillId="0" borderId="16" xfId="0" applyFont="1" applyBorder="1" applyAlignment="1">
      <alignment vertical="top" wrapText="1"/>
    </xf>
    <xf numFmtId="0" fontId="4" fillId="0" borderId="17" xfId="0" applyFont="1" applyBorder="1" applyAlignment="1">
      <alignment horizontal="left"/>
    </xf>
    <xf numFmtId="0" fontId="4" fillId="0" borderId="21" xfId="0" applyFont="1" applyFill="1" applyBorder="1" applyAlignment="1">
      <alignment horizontal="center" wrapText="1"/>
    </xf>
    <xf numFmtId="0" fontId="4" fillId="0" borderId="21" xfId="0" applyFont="1" applyFill="1" applyBorder="1"/>
    <xf numFmtId="165" fontId="2" fillId="0" borderId="27" xfId="0" applyNumberFormat="1" applyFont="1" applyFill="1" applyBorder="1"/>
    <xf numFmtId="0" fontId="4" fillId="0" borderId="33" xfId="0" applyFont="1" applyFill="1" applyBorder="1" applyAlignment="1">
      <alignment horizontal="right" vertical="top" wrapText="1"/>
    </xf>
    <xf numFmtId="166" fontId="4" fillId="0" borderId="19" xfId="0" applyNumberFormat="1" applyFont="1" applyFill="1" applyBorder="1"/>
    <xf numFmtId="49" fontId="23" fillId="0" borderId="21" xfId="0" applyNumberFormat="1" applyFont="1" applyFill="1" applyBorder="1" applyAlignment="1">
      <alignment horizontal="right"/>
    </xf>
    <xf numFmtId="0" fontId="2" fillId="0" borderId="3" xfId="0" applyFont="1" applyFill="1" applyBorder="1" applyAlignment="1">
      <alignment horizontal="right" vertical="top" wrapText="1"/>
    </xf>
    <xf numFmtId="0" fontId="4" fillId="0" borderId="16" xfId="0" quotePrefix="1" applyFont="1" applyBorder="1" applyAlignment="1">
      <alignment vertical="top" wrapText="1"/>
    </xf>
    <xf numFmtId="0" fontId="2" fillId="0" borderId="3" xfId="0" applyFont="1" applyBorder="1" applyAlignment="1">
      <alignment horizontal="right" vertical="top" wrapText="1"/>
    </xf>
    <xf numFmtId="0" fontId="2" fillId="0" borderId="8" xfId="0" applyFont="1" applyBorder="1" applyAlignment="1">
      <alignment horizontal="right" vertical="top" wrapText="1"/>
    </xf>
    <xf numFmtId="0" fontId="2" fillId="0" borderId="16" xfId="0" applyFont="1" applyBorder="1" applyAlignment="1">
      <alignment horizontal="center" vertical="top" wrapText="1"/>
    </xf>
    <xf numFmtId="0" fontId="2" fillId="0" borderId="19" xfId="0" applyFont="1" applyBorder="1" applyAlignment="1">
      <alignment horizontal="center" vertical="top" wrapText="1"/>
    </xf>
    <xf numFmtId="0" fontId="2" fillId="0" borderId="10"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20" xfId="0" applyFont="1" applyBorder="1" applyAlignment="1">
      <alignment horizontal="right" vertical="top" wrapText="1"/>
    </xf>
    <xf numFmtId="0" fontId="4" fillId="0" borderId="21" xfId="0" quotePrefix="1" applyFont="1" applyBorder="1" applyAlignment="1">
      <alignment vertical="top" wrapText="1"/>
    </xf>
    <xf numFmtId="0" fontId="4" fillId="0" borderId="21" xfId="0" applyFont="1" applyBorder="1" applyAlignment="1">
      <alignment horizontal="right" vertical="top" wrapText="1"/>
    </xf>
    <xf numFmtId="0" fontId="4" fillId="0" borderId="30" xfId="0" applyFont="1" applyBorder="1" applyAlignment="1">
      <alignment horizontal="right" vertical="top" wrapText="1"/>
    </xf>
    <xf numFmtId="0" fontId="4" fillId="0" borderId="22" xfId="0" applyFont="1" applyBorder="1" applyAlignment="1">
      <alignment horizontal="right" vertical="top" wrapText="1"/>
    </xf>
    <xf numFmtId="164" fontId="2" fillId="0" borderId="26" xfId="0" applyNumberFormat="1" applyFont="1" applyBorder="1" applyAlignment="1">
      <alignment vertical="top" wrapText="1"/>
    </xf>
    <xf numFmtId="0" fontId="2" fillId="0" borderId="8" xfId="0" applyFont="1" applyBorder="1" applyAlignment="1">
      <alignment vertical="top" wrapText="1"/>
    </xf>
    <xf numFmtId="0" fontId="2" fillId="0" borderId="16" xfId="0" applyFont="1" applyFill="1" applyBorder="1" applyAlignment="1">
      <alignment horizontal="right" vertical="top" wrapText="1"/>
    </xf>
    <xf numFmtId="0" fontId="2" fillId="0" borderId="19" xfId="0" applyFont="1" applyFill="1" applyBorder="1" applyAlignment="1">
      <alignment horizontal="right" vertical="top" wrapText="1"/>
    </xf>
    <xf numFmtId="164" fontId="2" fillId="0" borderId="16" xfId="0" applyNumberFormat="1" applyFont="1" applyBorder="1" applyAlignment="1">
      <alignment horizontal="right" vertical="top" wrapText="1"/>
    </xf>
    <xf numFmtId="164" fontId="2" fillId="0" borderId="19" xfId="0" applyNumberFormat="1" applyFont="1" applyBorder="1" applyAlignment="1">
      <alignment horizontal="right" vertical="top" wrapText="1"/>
    </xf>
    <xf numFmtId="164" fontId="2" fillId="0" borderId="3" xfId="0" applyNumberFormat="1" applyFont="1" applyFill="1" applyBorder="1" applyAlignment="1">
      <alignment horizontal="right" vertical="top" wrapText="1"/>
    </xf>
    <xf numFmtId="164" fontId="2" fillId="0" borderId="8" xfId="0" applyNumberFormat="1" applyFont="1" applyFill="1" applyBorder="1" applyAlignment="1">
      <alignment horizontal="right" vertical="top" wrapText="1"/>
    </xf>
    <xf numFmtId="0" fontId="4" fillId="0" borderId="17" xfId="0" applyFont="1" applyFill="1" applyBorder="1" applyAlignment="1">
      <alignment vertical="top" wrapText="1"/>
    </xf>
    <xf numFmtId="0" fontId="3" fillId="0" borderId="16" xfId="0" applyFont="1" applyBorder="1" applyAlignment="1">
      <alignment wrapText="1"/>
    </xf>
    <xf numFmtId="166" fontId="4" fillId="0" borderId="19" xfId="0" applyNumberFormat="1" applyFont="1" applyBorder="1"/>
    <xf numFmtId="165" fontId="4" fillId="0" borderId="0" xfId="0" applyNumberFormat="1" applyFont="1"/>
    <xf numFmtId="49" fontId="6" fillId="0" borderId="21" xfId="0" applyNumberFormat="1" applyFont="1" applyFill="1" applyBorder="1" applyAlignment="1">
      <alignment horizontal="right"/>
    </xf>
    <xf numFmtId="0" fontId="4" fillId="0" borderId="29" xfId="0" applyFont="1" applyBorder="1" applyAlignment="1"/>
    <xf numFmtId="0" fontId="4" fillId="0" borderId="18" xfId="0" applyFont="1" applyBorder="1" applyAlignment="1"/>
    <xf numFmtId="0" fontId="5" fillId="0" borderId="0" xfId="0" applyFont="1" applyAlignment="1">
      <alignment horizontal="center"/>
    </xf>
    <xf numFmtId="0" fontId="5" fillId="0" borderId="0" xfId="0" applyFont="1"/>
    <xf numFmtId="0" fontId="5" fillId="0" borderId="19" xfId="0" applyFont="1" applyBorder="1" applyAlignment="1">
      <alignment horizontal="center" vertical="center"/>
    </xf>
    <xf numFmtId="0" fontId="5" fillId="0" borderId="0" xfId="0" applyFont="1" applyBorder="1" applyAlignment="1">
      <alignment vertical="top"/>
    </xf>
    <xf numFmtId="0" fontId="5" fillId="0" borderId="0" xfId="0" applyFont="1" applyBorder="1" applyAlignment="1">
      <alignment horizontal="center" vertical="top"/>
    </xf>
    <xf numFmtId="0" fontId="8" fillId="0" borderId="0" xfId="0" applyFont="1"/>
    <xf numFmtId="0" fontId="8" fillId="0" borderId="0" xfId="0" applyFont="1" applyBorder="1"/>
    <xf numFmtId="0" fontId="8" fillId="0" borderId="0" xfId="0" applyFont="1" applyBorder="1" applyAlignment="1">
      <alignment horizontal="center"/>
    </xf>
    <xf numFmtId="0" fontId="18" fillId="0" borderId="21" xfId="0" applyFont="1" applyBorder="1" applyAlignment="1">
      <alignment horizontal="center" wrapText="1"/>
    </xf>
    <xf numFmtId="0" fontId="8" fillId="0" borderId="26" xfId="0" applyFont="1" applyBorder="1" applyAlignment="1">
      <alignment horizontal="center"/>
    </xf>
    <xf numFmtId="49" fontId="3" fillId="0" borderId="33" xfId="0" applyNumberFormat="1" applyFont="1" applyBorder="1" applyAlignment="1">
      <alignment vertical="top" wrapText="1"/>
    </xf>
    <xf numFmtId="49" fontId="4" fillId="0" borderId="16" xfId="0" applyNumberFormat="1" applyFont="1" applyFill="1" applyBorder="1" applyAlignment="1">
      <alignment vertical="top" wrapText="1"/>
    </xf>
    <xf numFmtId="0" fontId="3" fillId="0" borderId="16" xfId="0" applyFont="1" applyFill="1" applyBorder="1" applyAlignment="1">
      <alignment horizontal="left" vertical="top" wrapText="1"/>
    </xf>
    <xf numFmtId="0" fontId="4" fillId="0" borderId="16" xfId="0" applyFont="1" applyBorder="1" applyAlignment="1">
      <alignment wrapText="1"/>
    </xf>
    <xf numFmtId="0" fontId="3" fillId="0" borderId="16" xfId="0" applyFont="1" applyBorder="1" applyAlignment="1">
      <alignment vertical="top" wrapText="1"/>
    </xf>
    <xf numFmtId="0" fontId="3" fillId="0" borderId="16" xfId="0" applyFont="1" applyFill="1" applyBorder="1" applyAlignment="1">
      <alignment vertical="top" wrapText="1"/>
    </xf>
    <xf numFmtId="0" fontId="3" fillId="0" borderId="33" xfId="0" applyFont="1" applyBorder="1" applyAlignment="1">
      <alignment wrapText="1"/>
    </xf>
    <xf numFmtId="49" fontId="4" fillId="0" borderId="16" xfId="0" applyNumberFormat="1" applyFont="1" applyBorder="1" applyAlignment="1">
      <alignment vertical="top" wrapText="1"/>
    </xf>
    <xf numFmtId="0" fontId="3" fillId="0" borderId="3" xfId="0" applyFont="1" applyBorder="1" applyAlignment="1">
      <alignment wrapText="1"/>
    </xf>
    <xf numFmtId="0" fontId="3" fillId="0" borderId="33" xfId="0" applyFont="1" applyFill="1" applyBorder="1" applyAlignment="1">
      <alignment vertical="top" wrapText="1"/>
    </xf>
    <xf numFmtId="0" fontId="3" fillId="0" borderId="3" xfId="0" applyFont="1" applyFill="1" applyBorder="1" applyAlignment="1">
      <alignment vertical="top" wrapText="1"/>
    </xf>
    <xf numFmtId="49" fontId="3" fillId="0" borderId="3" xfId="0" applyNumberFormat="1" applyFont="1" applyBorder="1" applyAlignment="1">
      <alignment vertical="top" wrapText="1"/>
    </xf>
    <xf numFmtId="0" fontId="4" fillId="0" borderId="16" xfId="0" applyFont="1" applyBorder="1" applyAlignment="1">
      <alignment vertical="top"/>
    </xf>
    <xf numFmtId="0" fontId="3" fillId="0" borderId="3" xfId="0" applyFont="1" applyBorder="1" applyAlignment="1">
      <alignment vertical="top" wrapText="1"/>
    </xf>
    <xf numFmtId="0" fontId="3" fillId="0" borderId="33" xfId="0" applyFont="1" applyFill="1" applyBorder="1" applyAlignment="1">
      <alignment horizontal="left" vertical="top" wrapText="1"/>
    </xf>
    <xf numFmtId="0" fontId="4" fillId="0" borderId="0" xfId="0" applyFont="1" applyBorder="1" applyAlignment="1">
      <alignment horizontal="right" vertical="top" wrapText="1"/>
    </xf>
    <xf numFmtId="0" fontId="0" fillId="0" borderId="0" xfId="0" applyFont="1" applyBorder="1"/>
    <xf numFmtId="0" fontId="5" fillId="0" borderId="0" xfId="0" applyFont="1"/>
    <xf numFmtId="0" fontId="8" fillId="0" borderId="0" xfId="0" applyFont="1" applyBorder="1"/>
    <xf numFmtId="0" fontId="0" fillId="0" borderId="0" xfId="0" applyBorder="1" applyAlignment="1">
      <alignment vertical="center"/>
    </xf>
    <xf numFmtId="0" fontId="24" fillId="0" borderId="0" xfId="0" applyFont="1" applyBorder="1" applyAlignment="1">
      <alignment vertical="center"/>
    </xf>
    <xf numFmtId="0" fontId="0" fillId="0" borderId="16" xfId="0" applyBorder="1" applyAlignment="1">
      <alignment horizontal="center" vertical="center"/>
    </xf>
    <xf numFmtId="0" fontId="0" fillId="0" borderId="19" xfId="0" applyBorder="1" applyAlignment="1">
      <alignment horizontal="center" vertical="center"/>
    </xf>
    <xf numFmtId="2" fontId="0" fillId="0" borderId="16" xfId="0" applyNumberFormat="1" applyBorder="1" applyAlignment="1">
      <alignment horizontal="right"/>
    </xf>
    <xf numFmtId="2" fontId="0" fillId="0" borderId="19" xfId="0" applyNumberFormat="1" applyBorder="1" applyAlignment="1">
      <alignment horizontal="right"/>
    </xf>
    <xf numFmtId="2" fontId="0" fillId="0" borderId="0" xfId="0" applyNumberFormat="1" applyBorder="1" applyAlignment="1"/>
    <xf numFmtId="0" fontId="0" fillId="0" borderId="16" xfId="0" applyBorder="1"/>
    <xf numFmtId="0" fontId="0" fillId="0" borderId="19" xfId="0" applyBorder="1"/>
    <xf numFmtId="0" fontId="0" fillId="0" borderId="10" xfId="0" applyBorder="1"/>
    <xf numFmtId="0" fontId="0" fillId="0" borderId="13" xfId="0" applyBorder="1"/>
    <xf numFmtId="0" fontId="0" fillId="0" borderId="26" xfId="0" applyBorder="1" applyAlignment="1"/>
    <xf numFmtId="2" fontId="0" fillId="0" borderId="27" xfId="0" applyNumberFormat="1" applyBorder="1" applyAlignment="1"/>
    <xf numFmtId="0" fontId="0" fillId="0" borderId="0" xfId="0" applyBorder="1" applyAlignment="1"/>
    <xf numFmtId="0" fontId="0" fillId="0" borderId="0" xfId="0" applyAlignment="1"/>
    <xf numFmtId="0" fontId="26" fillId="0" borderId="28"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41" xfId="0" applyFont="1" applyBorder="1" applyAlignment="1">
      <alignment horizontal="center" vertical="center"/>
    </xf>
    <xf numFmtId="0" fontId="27" fillId="0" borderId="26" xfId="0" applyFont="1" applyBorder="1" applyAlignment="1">
      <alignment horizontal="center" vertical="center"/>
    </xf>
    <xf numFmtId="0" fontId="0" fillId="0" borderId="0" xfId="0" applyAlignment="1">
      <alignment horizontal="center"/>
    </xf>
    <xf numFmtId="0" fontId="7" fillId="0" borderId="59" xfId="0" applyFont="1" applyBorder="1" applyAlignment="1">
      <alignment horizontal="right" vertical="top" wrapText="1"/>
    </xf>
    <xf numFmtId="0" fontId="7" fillId="0" borderId="16" xfId="0" applyFont="1" applyBorder="1" applyAlignment="1">
      <alignment horizontal="right" vertical="top" wrapText="1"/>
    </xf>
    <xf numFmtId="0" fontId="8" fillId="0" borderId="21" xfId="0" applyFont="1" applyBorder="1" applyAlignment="1">
      <alignment vertical="top" wrapText="1"/>
    </xf>
    <xf numFmtId="0" fontId="8" fillId="0" borderId="30" xfId="0" applyFont="1" applyBorder="1" applyAlignment="1">
      <alignment vertical="top" wrapText="1"/>
    </xf>
    <xf numFmtId="0" fontId="8" fillId="0" borderId="22" xfId="0" applyFont="1" applyBorder="1" applyAlignment="1">
      <alignment vertical="top" wrapText="1"/>
    </xf>
    <xf numFmtId="164" fontId="2" fillId="0" borderId="16" xfId="0" applyNumberFormat="1" applyFont="1" applyFill="1" applyBorder="1" applyAlignment="1">
      <alignment vertical="top"/>
    </xf>
    <xf numFmtId="164" fontId="2" fillId="0" borderId="19" xfId="0" applyNumberFormat="1" applyFont="1" applyFill="1" applyBorder="1" applyAlignment="1">
      <alignment vertical="top" wrapText="1"/>
    </xf>
    <xf numFmtId="0" fontId="2" fillId="0" borderId="15" xfId="0" applyFont="1" applyFill="1" applyBorder="1" applyAlignment="1">
      <alignment horizontal="right" vertical="top"/>
    </xf>
    <xf numFmtId="49" fontId="4" fillId="0" borderId="16" xfId="0" applyNumberFormat="1" applyFont="1" applyBorder="1" applyAlignment="1">
      <alignment vertical="top"/>
    </xf>
    <xf numFmtId="0" fontId="4" fillId="0" borderId="29" xfId="0" applyFont="1" applyBorder="1" applyAlignment="1">
      <alignment vertical="top"/>
    </xf>
    <xf numFmtId="0" fontId="4" fillId="0" borderId="19" xfId="0" applyFont="1" applyBorder="1" applyAlignment="1">
      <alignment vertical="top"/>
    </xf>
    <xf numFmtId="0" fontId="4" fillId="0" borderId="16" xfId="0" quotePrefix="1" applyFont="1" applyFill="1" applyBorder="1" applyAlignment="1">
      <alignment horizontal="left" vertical="top" wrapText="1"/>
    </xf>
    <xf numFmtId="164" fontId="4" fillId="0" borderId="16" xfId="0" applyNumberFormat="1" applyFont="1" applyFill="1" applyBorder="1" applyAlignment="1">
      <alignment vertical="top"/>
    </xf>
    <xf numFmtId="164" fontId="4" fillId="0" borderId="19" xfId="0" applyNumberFormat="1" applyFont="1" applyFill="1" applyBorder="1" applyAlignment="1">
      <alignment vertical="top" wrapText="1"/>
    </xf>
    <xf numFmtId="0" fontId="0" fillId="0" borderId="0" xfId="0"/>
    <xf numFmtId="0" fontId="5" fillId="0" borderId="19" xfId="0" applyFont="1" applyBorder="1" applyAlignment="1">
      <alignment horizontal="center" vertical="center"/>
    </xf>
    <xf numFmtId="0" fontId="5" fillId="0" borderId="0" xfId="0" applyFont="1"/>
    <xf numFmtId="0" fontId="5" fillId="0" borderId="0" xfId="0" applyFont="1" applyAlignment="1">
      <alignment horizontal="center"/>
    </xf>
    <xf numFmtId="0" fontId="1" fillId="0" borderId="14" xfId="0" applyFont="1" applyFill="1" applyBorder="1" applyAlignment="1">
      <alignment horizontal="right" vertical="top" wrapText="1"/>
    </xf>
    <xf numFmtId="0" fontId="1" fillId="0" borderId="20" xfId="0" applyFont="1" applyFill="1" applyBorder="1" applyAlignment="1">
      <alignment horizontal="right" vertical="top" wrapText="1"/>
    </xf>
    <xf numFmtId="0" fontId="9" fillId="0" borderId="59" xfId="0" applyFont="1" applyBorder="1" applyAlignment="1">
      <alignment horizontal="right" vertical="top" wrapText="1"/>
    </xf>
    <xf numFmtId="0" fontId="9" fillId="0" borderId="16" xfId="0" applyFont="1" applyBorder="1" applyAlignment="1">
      <alignment horizontal="right" vertical="top" wrapText="1"/>
    </xf>
    <xf numFmtId="0" fontId="5" fillId="0" borderId="21" xfId="0" applyFont="1" applyBorder="1" applyAlignment="1">
      <alignment vertical="top" wrapText="1"/>
    </xf>
    <xf numFmtId="0" fontId="5" fillId="0" borderId="30" xfId="0" applyFont="1" applyBorder="1" applyAlignment="1">
      <alignment vertical="top" wrapText="1"/>
    </xf>
    <xf numFmtId="0" fontId="5" fillId="0" borderId="22" xfId="0" applyFont="1" applyBorder="1" applyAlignment="1">
      <alignment vertical="top" wrapText="1"/>
    </xf>
    <xf numFmtId="0" fontId="4" fillId="0" borderId="16" xfId="0" applyFont="1" applyFill="1" applyBorder="1" applyAlignment="1">
      <alignment wrapText="1"/>
    </xf>
    <xf numFmtId="0" fontId="5" fillId="0" borderId="0" xfId="0" applyFont="1"/>
    <xf numFmtId="0" fontId="0" fillId="0" borderId="0" xfId="0"/>
    <xf numFmtId="0" fontId="5" fillId="0" borderId="16" xfId="0" applyFont="1" applyBorder="1" applyAlignment="1">
      <alignment vertical="top" wrapText="1"/>
    </xf>
    <xf numFmtId="0" fontId="8" fillId="0" borderId="0" xfId="0" applyFont="1"/>
    <xf numFmtId="0" fontId="3" fillId="0" borderId="3" xfId="0" applyFont="1" applyFill="1" applyBorder="1" applyAlignment="1">
      <alignment horizontal="left" vertical="top" wrapText="1"/>
    </xf>
    <xf numFmtId="49" fontId="1" fillId="0" borderId="3" xfId="0" applyNumberFormat="1" applyFont="1" applyFill="1" applyBorder="1" applyAlignment="1">
      <alignment horizontal="left" vertical="top" wrapText="1"/>
    </xf>
    <xf numFmtId="164" fontId="1" fillId="0" borderId="3" xfId="0" applyNumberFormat="1" applyFont="1" applyFill="1" applyBorder="1" applyAlignment="1">
      <alignment vertical="top" wrapText="1"/>
    </xf>
    <xf numFmtId="164" fontId="1" fillId="0" borderId="8" xfId="0" applyNumberFormat="1" applyFont="1" applyFill="1" applyBorder="1" applyAlignment="1">
      <alignment vertical="top" wrapText="1"/>
    </xf>
    <xf numFmtId="0" fontId="4" fillId="0" borderId="21" xfId="0" applyFont="1" applyFill="1" applyBorder="1" applyAlignment="1">
      <alignment horizontal="left" vertical="top" wrapText="1"/>
    </xf>
    <xf numFmtId="49" fontId="6" fillId="0" borderId="21" xfId="0" applyNumberFormat="1" applyFont="1" applyFill="1" applyBorder="1" applyAlignment="1">
      <alignment horizontal="left" vertical="top" wrapText="1"/>
    </xf>
    <xf numFmtId="164" fontId="6" fillId="0" borderId="21" xfId="0" applyNumberFormat="1" applyFont="1" applyFill="1" applyBorder="1" applyAlignment="1">
      <alignment vertical="top" wrapText="1"/>
    </xf>
    <xf numFmtId="164" fontId="6" fillId="0" borderId="30" xfId="0" applyNumberFormat="1" applyFont="1" applyFill="1" applyBorder="1" applyAlignment="1">
      <alignment vertical="top" wrapText="1"/>
    </xf>
    <xf numFmtId="164" fontId="6" fillId="0" borderId="22" xfId="0" applyNumberFormat="1" applyFont="1" applyFill="1" applyBorder="1" applyAlignment="1">
      <alignment vertical="top" wrapText="1"/>
    </xf>
    <xf numFmtId="49" fontId="1" fillId="0" borderId="14" xfId="0" applyNumberFormat="1" applyFont="1" applyFill="1" applyBorder="1" applyAlignment="1">
      <alignment horizontal="right" vertical="top" wrapText="1"/>
    </xf>
    <xf numFmtId="49" fontId="3" fillId="0" borderId="3" xfId="0" applyNumberFormat="1" applyFont="1" applyFill="1" applyBorder="1" applyAlignment="1">
      <alignment vertical="top" wrapText="1"/>
    </xf>
    <xf numFmtId="0" fontId="1" fillId="0" borderId="3" xfId="0" applyNumberFormat="1" applyFont="1" applyFill="1" applyBorder="1" applyAlignment="1">
      <alignment horizontal="right" vertical="top" wrapText="1"/>
    </xf>
    <xf numFmtId="49" fontId="1" fillId="0" borderId="20" xfId="0" applyNumberFormat="1" applyFont="1" applyFill="1" applyBorder="1" applyAlignment="1">
      <alignment horizontal="right" vertical="top" wrapText="1"/>
    </xf>
    <xf numFmtId="49" fontId="4" fillId="0" borderId="21" xfId="0" applyNumberFormat="1" applyFont="1" applyFill="1" applyBorder="1" applyAlignment="1">
      <alignment vertical="top" wrapText="1"/>
    </xf>
    <xf numFmtId="0" fontId="6" fillId="0" borderId="21" xfId="0" applyNumberFormat="1" applyFont="1" applyFill="1" applyBorder="1" applyAlignment="1">
      <alignment horizontal="right" vertical="top" wrapText="1"/>
    </xf>
    <xf numFmtId="0" fontId="6" fillId="0" borderId="30" xfId="0" applyNumberFormat="1" applyFont="1" applyFill="1" applyBorder="1" applyAlignment="1">
      <alignment horizontal="right" vertical="top" wrapText="1"/>
    </xf>
    <xf numFmtId="0" fontId="6" fillId="0" borderId="22" xfId="0" applyNumberFormat="1" applyFont="1" applyFill="1" applyBorder="1" applyAlignment="1">
      <alignment horizontal="right" vertical="top" wrapText="1"/>
    </xf>
    <xf numFmtId="0" fontId="2" fillId="0" borderId="1" xfId="0" applyFont="1" applyBorder="1" applyAlignment="1">
      <alignment horizontal="center" vertical="top" wrapText="1"/>
    </xf>
    <xf numFmtId="0" fontId="2" fillId="0" borderId="14" xfId="0" applyFont="1" applyFill="1" applyBorder="1" applyAlignment="1">
      <alignment horizontal="right" vertical="top" wrapText="1"/>
    </xf>
    <xf numFmtId="0" fontId="2" fillId="0" borderId="28" xfId="0" applyFont="1" applyFill="1" applyBorder="1" applyAlignment="1">
      <alignment horizontal="right" vertical="top" wrapText="1"/>
    </xf>
    <xf numFmtId="0" fontId="2" fillId="0" borderId="3"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right" vertical="top" wrapText="1"/>
    </xf>
    <xf numFmtId="0" fontId="1" fillId="0" borderId="9" xfId="0" applyFont="1" applyBorder="1" applyAlignment="1">
      <alignment horizontal="righ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11"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 fillId="0" borderId="23" xfId="0" applyFont="1" applyBorder="1" applyAlignment="1">
      <alignment horizontal="right" vertical="top" wrapText="1"/>
    </xf>
    <xf numFmtId="0" fontId="2" fillId="0" borderId="24" xfId="0" applyFont="1" applyBorder="1" applyAlignment="1">
      <alignment horizontal="right" vertical="top" wrapText="1"/>
    </xf>
    <xf numFmtId="0" fontId="2" fillId="0" borderId="25" xfId="0" applyFont="1" applyBorder="1" applyAlignment="1">
      <alignment horizontal="right" vertical="top" wrapText="1"/>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31" xfId="0" applyFont="1" applyFill="1" applyBorder="1" applyAlignment="1">
      <alignment horizontal="center" vertical="top" wrapText="1"/>
    </xf>
    <xf numFmtId="0" fontId="2" fillId="0" borderId="23" xfId="0" applyFont="1" applyFill="1" applyBorder="1" applyAlignment="1">
      <alignment horizontal="right" vertical="top" wrapText="1"/>
    </xf>
    <xf numFmtId="0" fontId="2" fillId="0" borderId="24" xfId="0" applyFont="1" applyFill="1" applyBorder="1" applyAlignment="1">
      <alignment horizontal="right" vertical="top" wrapText="1"/>
    </xf>
    <xf numFmtId="0" fontId="2" fillId="0" borderId="25" xfId="0" applyFont="1" applyFill="1" applyBorder="1" applyAlignment="1">
      <alignment horizontal="right" vertical="top" wrapText="1"/>
    </xf>
    <xf numFmtId="0" fontId="1" fillId="0" borderId="1" xfId="0" applyFont="1" applyFill="1" applyBorder="1" applyAlignment="1">
      <alignment horizontal="center" vertical="top" wrapText="1"/>
    </xf>
    <xf numFmtId="0" fontId="1" fillId="0" borderId="59" xfId="0" applyFont="1" applyFill="1" applyBorder="1" applyAlignment="1">
      <alignment horizontal="right" vertical="top" wrapText="1"/>
    </xf>
    <xf numFmtId="0" fontId="2" fillId="0" borderId="35"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35" xfId="0" applyFont="1" applyFill="1" applyBorder="1" applyAlignment="1">
      <alignment horizontal="center" vertical="top" wrapText="1"/>
    </xf>
    <xf numFmtId="0" fontId="1" fillId="0" borderId="14" xfId="0" applyFont="1" applyFill="1" applyBorder="1" applyAlignment="1">
      <alignment horizontal="right" vertical="top" wrapText="1"/>
    </xf>
    <xf numFmtId="0" fontId="1" fillId="0" borderId="28" xfId="0" applyFont="1" applyFill="1" applyBorder="1" applyAlignment="1">
      <alignment horizontal="right" vertical="top" wrapText="1"/>
    </xf>
    <xf numFmtId="0" fontId="2" fillId="0" borderId="3" xfId="0" applyFont="1" applyFill="1" applyBorder="1" applyAlignment="1">
      <alignment horizontal="left" vertical="top" wrapText="1"/>
    </xf>
    <xf numFmtId="0" fontId="2" fillId="0" borderId="10"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3"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20" xfId="0" applyFont="1" applyFill="1" applyBorder="1" applyAlignment="1">
      <alignment horizontal="right" vertical="top" wrapText="1"/>
    </xf>
    <xf numFmtId="0" fontId="2" fillId="0" borderId="21" xfId="0" applyFont="1" applyFill="1" applyBorder="1" applyAlignment="1">
      <alignment horizontal="left" vertical="top" wrapText="1"/>
    </xf>
    <xf numFmtId="0" fontId="1" fillId="0" borderId="41" xfId="0" applyFont="1" applyFill="1" applyBorder="1" applyAlignment="1">
      <alignment horizontal="right" vertical="top" wrapText="1"/>
    </xf>
    <xf numFmtId="0" fontId="1" fillId="0" borderId="26" xfId="0" applyFont="1" applyFill="1" applyBorder="1" applyAlignment="1">
      <alignment horizontal="right" vertical="top" wrapText="1"/>
    </xf>
    <xf numFmtId="0" fontId="7" fillId="0" borderId="0" xfId="0" applyFont="1" applyFill="1" applyBorder="1" applyAlignment="1">
      <alignment horizontal="center" vertical="top" wrapText="1"/>
    </xf>
    <xf numFmtId="0" fontId="7" fillId="0" borderId="14" xfId="0" applyFont="1" applyFill="1" applyBorder="1" applyAlignment="1">
      <alignment horizontal="right" vertical="top" wrapText="1"/>
    </xf>
    <xf numFmtId="0" fontId="7" fillId="0" borderId="28" xfId="0" applyFont="1" applyFill="1" applyBorder="1" applyAlignment="1">
      <alignment horizontal="right" vertical="top" wrapText="1"/>
    </xf>
    <xf numFmtId="0" fontId="7" fillId="0" borderId="3"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31" xfId="0" applyFont="1" applyFill="1" applyBorder="1" applyAlignment="1">
      <alignment horizontal="center" vertical="top" wrapText="1"/>
    </xf>
    <xf numFmtId="0" fontId="7" fillId="0" borderId="20" xfId="0" applyFont="1" applyFill="1" applyBorder="1" applyAlignment="1">
      <alignment horizontal="right" vertical="top" wrapText="1"/>
    </xf>
    <xf numFmtId="0" fontId="2" fillId="0" borderId="21"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38" xfId="0" applyFont="1" applyFill="1" applyBorder="1" applyAlignment="1">
      <alignment horizontal="center" vertical="top" wrapText="1"/>
    </xf>
    <xf numFmtId="0" fontId="7" fillId="0" borderId="39" xfId="0" applyFont="1" applyFill="1" applyBorder="1" applyAlignment="1">
      <alignment horizontal="center" vertical="top" wrapText="1"/>
    </xf>
    <xf numFmtId="0" fontId="2" fillId="0" borderId="36" xfId="0" applyFont="1" applyFill="1" applyBorder="1" applyAlignment="1">
      <alignment horizontal="right" vertical="top" wrapText="1"/>
    </xf>
    <xf numFmtId="0" fontId="2" fillId="0" borderId="1" xfId="0" applyFont="1" applyFill="1" applyBorder="1" applyAlignment="1">
      <alignment horizontal="right" vertical="top" wrapText="1"/>
    </xf>
    <xf numFmtId="0" fontId="2" fillId="0" borderId="37" xfId="0" applyFont="1" applyFill="1" applyBorder="1" applyAlignment="1">
      <alignment horizontal="right" vertical="top" wrapText="1"/>
    </xf>
    <xf numFmtId="165" fontId="4" fillId="0" borderId="8" xfId="0" applyNumberFormat="1" applyFont="1" applyBorder="1" applyAlignment="1">
      <alignment horizontal="center" vertical="top" wrapText="1"/>
    </xf>
    <xf numFmtId="165" fontId="4" fillId="0" borderId="13" xfId="0" applyNumberFormat="1" applyFont="1" applyBorder="1" applyAlignment="1">
      <alignment horizontal="center" vertical="top" wrapText="1"/>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4" fillId="0" borderId="3" xfId="0" applyFont="1" applyBorder="1" applyAlignment="1">
      <alignment horizontal="center" vertical="top" wrapText="1"/>
    </xf>
    <xf numFmtId="0" fontId="4" fillId="0" borderId="10" xfId="0" applyFont="1" applyBorder="1" applyAlignment="1">
      <alignment horizontal="center" vertical="top"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29" xfId="0" applyFont="1" applyBorder="1" applyAlignment="1">
      <alignment horizontal="left"/>
    </xf>
    <xf numFmtId="0" fontId="4" fillId="0" borderId="18" xfId="0" applyFont="1" applyBorder="1" applyAlignment="1">
      <alignment horizontal="left"/>
    </xf>
    <xf numFmtId="0" fontId="4" fillId="0" borderId="17" xfId="0" applyFont="1" applyBorder="1" applyAlignment="1">
      <alignment horizontal="left"/>
    </xf>
    <xf numFmtId="0" fontId="4" fillId="0" borderId="16" xfId="0" applyFont="1" applyBorder="1" applyAlignment="1">
      <alignment horizontal="left"/>
    </xf>
    <xf numFmtId="0" fontId="2" fillId="0" borderId="23"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right"/>
    </xf>
    <xf numFmtId="0" fontId="4" fillId="0" borderId="12" xfId="0" applyFont="1" applyBorder="1" applyAlignment="1">
      <alignment horizontal="left"/>
    </xf>
    <xf numFmtId="0" fontId="4" fillId="0" borderId="60" xfId="0" applyFont="1" applyBorder="1" applyAlignment="1">
      <alignment horizontal="left"/>
    </xf>
    <xf numFmtId="0" fontId="4" fillId="0" borderId="61" xfId="0" applyFont="1" applyBorder="1" applyAlignment="1">
      <alignment horizontal="left"/>
    </xf>
    <xf numFmtId="0" fontId="9" fillId="0" borderId="23" xfId="0" applyFont="1" applyFill="1" applyBorder="1" applyAlignment="1">
      <alignment horizontal="right" vertical="top" wrapText="1"/>
    </xf>
    <xf numFmtId="0" fontId="9" fillId="0" borderId="24" xfId="0" applyFont="1" applyFill="1" applyBorder="1" applyAlignment="1">
      <alignment horizontal="right" vertical="top" wrapText="1"/>
    </xf>
    <xf numFmtId="0" fontId="9" fillId="0" borderId="25" xfId="0" applyFont="1" applyFill="1" applyBorder="1" applyAlignment="1">
      <alignment horizontal="right" vertical="top" wrapText="1"/>
    </xf>
    <xf numFmtId="0" fontId="7" fillId="0" borderId="1" xfId="0" applyFont="1" applyBorder="1" applyAlignment="1">
      <alignment horizontal="center" vertical="top" wrapText="1"/>
    </xf>
    <xf numFmtId="0" fontId="2" fillId="0" borderId="2"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7" fillId="0" borderId="2" xfId="0" applyFont="1" applyFill="1" applyBorder="1" applyAlignment="1">
      <alignment horizontal="right" vertical="top" wrapText="1"/>
    </xf>
    <xf numFmtId="0" fontId="7" fillId="0" borderId="59" xfId="0" applyFont="1" applyFill="1" applyBorder="1" applyAlignment="1">
      <alignment horizontal="right" vertical="top" wrapText="1"/>
    </xf>
    <xf numFmtId="0" fontId="2" fillId="0" borderId="35" xfId="0"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5" xfId="0" applyFont="1" applyFill="1" applyBorder="1" applyAlignment="1">
      <alignment horizontal="center" vertical="top" wrapText="1"/>
    </xf>
    <xf numFmtId="0" fontId="2" fillId="0" borderId="1" xfId="0" applyFont="1" applyBorder="1" applyAlignment="1">
      <alignment horizontal="center"/>
    </xf>
    <xf numFmtId="0" fontId="7" fillId="0" borderId="2" xfId="0" applyFont="1" applyBorder="1" applyAlignment="1">
      <alignment horizontal="right" vertical="top" wrapText="1"/>
    </xf>
    <xf numFmtId="0" fontId="7" fillId="0" borderId="9" xfId="0" applyFont="1" applyBorder="1" applyAlignment="1">
      <alignment horizontal="right"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7" fillId="0" borderId="4" xfId="0" applyFont="1" applyBorder="1" applyAlignment="1">
      <alignment horizontal="left" vertical="top" wrapText="1"/>
    </xf>
    <xf numFmtId="0" fontId="7" fillId="0" borderId="11"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3" xfId="0" applyFont="1" applyBorder="1" applyAlignment="1">
      <alignment horizontal="center" vertical="top" wrapText="1"/>
    </xf>
    <xf numFmtId="0" fontId="7" fillId="0" borderId="8" xfId="0" applyFont="1" applyBorder="1" applyAlignment="1">
      <alignment horizontal="center" vertical="top" wrapText="1"/>
    </xf>
    <xf numFmtId="0" fontId="7" fillId="0" borderId="1" xfId="0" applyFont="1" applyFill="1" applyBorder="1" applyAlignment="1">
      <alignment horizontal="center" vertical="top" wrapText="1"/>
    </xf>
    <xf numFmtId="0" fontId="7" fillId="0" borderId="9" xfId="0" applyFont="1" applyFill="1" applyBorder="1" applyAlignment="1">
      <alignment horizontal="right" vertical="top" wrapText="1"/>
    </xf>
    <xf numFmtId="0" fontId="7" fillId="0" borderId="11" xfId="0" applyFont="1" applyFill="1" applyBorder="1" applyAlignment="1">
      <alignment horizontal="left" vertical="top" wrapText="1"/>
    </xf>
    <xf numFmtId="0" fontId="7" fillId="0" borderId="11" xfId="0" applyFont="1" applyFill="1" applyBorder="1" applyAlignment="1">
      <alignment horizontal="center" vertical="top" wrapText="1"/>
    </xf>
    <xf numFmtId="49" fontId="1" fillId="0" borderId="23" xfId="0" applyNumberFormat="1" applyFont="1" applyFill="1" applyBorder="1" applyAlignment="1">
      <alignment horizontal="right" vertical="top" wrapText="1"/>
    </xf>
    <xf numFmtId="49" fontId="1" fillId="0" borderId="25" xfId="0" applyNumberFormat="1" applyFont="1" applyFill="1" applyBorder="1" applyAlignment="1">
      <alignment horizontal="right" vertical="top" wrapText="1"/>
    </xf>
    <xf numFmtId="0" fontId="7" fillId="0" borderId="4" xfId="0" applyFont="1" applyBorder="1" applyAlignment="1">
      <alignment horizontal="center" vertical="top" wrapText="1"/>
    </xf>
    <xf numFmtId="0" fontId="7" fillId="0" borderId="11" xfId="0" applyFont="1" applyBorder="1" applyAlignment="1">
      <alignment horizontal="center" vertical="top" wrapText="1"/>
    </xf>
    <xf numFmtId="0" fontId="1" fillId="0" borderId="23" xfId="0" applyFont="1" applyFill="1" applyBorder="1" applyAlignment="1">
      <alignment horizontal="right" vertical="top" wrapText="1"/>
    </xf>
    <xf numFmtId="0" fontId="1" fillId="0" borderId="25" xfId="0" applyFont="1" applyFill="1" applyBorder="1" applyAlignment="1">
      <alignment horizontal="right" vertical="top" wrapText="1"/>
    </xf>
    <xf numFmtId="0" fontId="4" fillId="0" borderId="16" xfId="0" applyFont="1" applyFill="1" applyBorder="1" applyAlignment="1">
      <alignment horizontal="left"/>
    </xf>
    <xf numFmtId="0" fontId="4" fillId="0" borderId="29" xfId="0" applyFont="1" applyFill="1" applyBorder="1" applyAlignment="1">
      <alignment horizontal="left"/>
    </xf>
    <xf numFmtId="0" fontId="4" fillId="0" borderId="18" xfId="0" applyFont="1" applyFill="1" applyBorder="1" applyAlignment="1">
      <alignment horizontal="left"/>
    </xf>
    <xf numFmtId="0" fontId="4" fillId="0" borderId="17" xfId="0" applyFont="1" applyFill="1" applyBorder="1" applyAlignment="1">
      <alignment horizontal="left"/>
    </xf>
    <xf numFmtId="0" fontId="4" fillId="0" borderId="12" xfId="0" applyFont="1" applyFill="1" applyBorder="1" applyAlignment="1">
      <alignment horizontal="left"/>
    </xf>
    <xf numFmtId="0" fontId="4" fillId="0" borderId="60" xfId="0" applyFont="1" applyFill="1" applyBorder="1" applyAlignment="1">
      <alignment horizontal="left"/>
    </xf>
    <xf numFmtId="0" fontId="4" fillId="0" borderId="61" xfId="0" applyFont="1" applyFill="1" applyBorder="1" applyAlignment="1">
      <alignment horizontal="left"/>
    </xf>
    <xf numFmtId="0" fontId="2" fillId="0" borderId="23" xfId="0" applyFont="1" applyFill="1" applyBorder="1" applyAlignment="1">
      <alignment horizontal="right"/>
    </xf>
    <xf numFmtId="0" fontId="2" fillId="0" borderId="24" xfId="0" applyFont="1" applyFill="1" applyBorder="1" applyAlignment="1">
      <alignment horizontal="right"/>
    </xf>
    <xf numFmtId="0" fontId="2" fillId="0" borderId="25" xfId="0" applyFont="1" applyFill="1" applyBorder="1" applyAlignment="1">
      <alignment horizontal="right"/>
    </xf>
    <xf numFmtId="0" fontId="24" fillId="0" borderId="0" xfId="0" applyFont="1" applyAlignment="1">
      <alignment horizontal="right"/>
    </xf>
    <xf numFmtId="0" fontId="0" fillId="0" borderId="0" xfId="0" applyAlignment="1">
      <alignment horizontal="left" wrapText="1"/>
    </xf>
    <xf numFmtId="0" fontId="14" fillId="0" borderId="0" xfId="0" applyFont="1" applyAlignment="1">
      <alignment horizontal="right"/>
    </xf>
    <xf numFmtId="0" fontId="5" fillId="0" borderId="0" xfId="0" applyFont="1" applyAlignment="1">
      <alignment horizontal="left" wrapText="1"/>
    </xf>
    <xf numFmtId="0" fontId="14" fillId="0" borderId="0" xfId="0" applyFont="1" applyAlignment="1">
      <alignment horizontal="right" vertical="center"/>
    </xf>
    <xf numFmtId="0" fontId="5" fillId="0" borderId="15" xfId="0" applyFont="1" applyBorder="1" applyAlignment="1">
      <alignment wrapText="1"/>
    </xf>
    <xf numFmtId="0" fontId="5" fillId="0" borderId="16" xfId="0" applyFont="1" applyBorder="1" applyAlignment="1">
      <alignment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22" fillId="0" borderId="15" xfId="0" applyFont="1" applyBorder="1" applyAlignment="1">
      <alignment wrapText="1"/>
    </xf>
    <xf numFmtId="0" fontId="22" fillId="0" borderId="16" xfId="0" applyFont="1" applyBorder="1" applyAlignment="1">
      <alignment wrapText="1"/>
    </xf>
    <xf numFmtId="0" fontId="24" fillId="0" borderId="0" xfId="0" applyFont="1" applyAlignment="1">
      <alignment horizontal="right" vertical="center"/>
    </xf>
    <xf numFmtId="0" fontId="0" fillId="0" borderId="15" xfId="0" applyBorder="1" applyAlignment="1">
      <alignment wrapText="1"/>
    </xf>
    <xf numFmtId="0" fontId="0" fillId="0" borderId="16" xfId="0" applyBorder="1" applyAlignment="1">
      <alignment wrapText="1"/>
    </xf>
    <xf numFmtId="0" fontId="0" fillId="0" borderId="28" xfId="0" applyBorder="1" applyAlignment="1">
      <alignment wrapText="1"/>
    </xf>
    <xf numFmtId="0" fontId="0" fillId="0" borderId="10" xfId="0" applyBorder="1" applyAlignment="1">
      <alignment wrapText="1"/>
    </xf>
    <xf numFmtId="0" fontId="24" fillId="0" borderId="0" xfId="0" applyFont="1" applyAlignment="1">
      <alignment horizontal="right" wrapText="1"/>
    </xf>
    <xf numFmtId="0" fontId="24" fillId="0" borderId="14" xfId="0" applyFont="1" applyBorder="1" applyAlignment="1">
      <alignment horizontal="center" vertical="center"/>
    </xf>
    <xf numFmtId="0" fontId="24" fillId="0" borderId="3"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3" xfId="0" applyFont="1" applyBorder="1" applyAlignment="1">
      <alignment horizontal="center" vertical="center" wrapText="1"/>
    </xf>
    <xf numFmtId="0" fontId="24" fillId="0" borderId="8" xfId="0" applyFont="1" applyBorder="1" applyAlignment="1">
      <alignment horizontal="center" vertical="center" wrapText="1"/>
    </xf>
    <xf numFmtId="0" fontId="0" fillId="0" borderId="19" xfId="0" applyBorder="1" applyAlignment="1">
      <alignment horizontal="center" vertical="center"/>
    </xf>
    <xf numFmtId="0" fontId="0" fillId="0" borderId="15" xfId="0" applyBorder="1" applyAlignment="1">
      <alignment horizontal="left" wrapText="1"/>
    </xf>
    <xf numFmtId="0" fontId="0" fillId="0" borderId="16" xfId="0" applyBorder="1" applyAlignment="1">
      <alignment horizontal="left" wrapText="1"/>
    </xf>
    <xf numFmtId="0" fontId="0" fillId="0" borderId="0" xfId="0" applyAlignment="1">
      <alignment horizontal="center"/>
    </xf>
    <xf numFmtId="0" fontId="28" fillId="0" borderId="0" xfId="0" applyFont="1" applyAlignment="1">
      <alignment horizontal="left" wrapText="1"/>
    </xf>
    <xf numFmtId="0" fontId="0" fillId="0" borderId="0" xfId="0"/>
    <xf numFmtId="0" fontId="0" fillId="0" borderId="41" xfId="0" applyBorder="1" applyAlignment="1">
      <alignment horizontal="right"/>
    </xf>
    <xf numFmtId="0" fontId="0" fillId="0" borderId="26" xfId="0" applyBorder="1" applyAlignment="1">
      <alignment horizontal="right"/>
    </xf>
    <xf numFmtId="0" fontId="0" fillId="0" borderId="1" xfId="0" applyBorder="1" applyAlignment="1">
      <alignment horizontal="center"/>
    </xf>
    <xf numFmtId="0" fontId="26" fillId="0" borderId="14" xfId="0" applyFont="1" applyBorder="1" applyAlignment="1">
      <alignment horizontal="center" vertical="center"/>
    </xf>
    <xf numFmtId="0" fontId="26" fillId="0" borderId="3" xfId="0" applyFont="1" applyBorder="1" applyAlignment="1">
      <alignment horizontal="center" vertical="center"/>
    </xf>
    <xf numFmtId="0" fontId="26" fillId="0" borderId="38"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49" xfId="0" applyFont="1" applyBorder="1" applyAlignment="1">
      <alignment horizontal="center" vertical="center" wrapText="1"/>
    </xf>
    <xf numFmtId="0" fontId="27" fillId="0" borderId="50" xfId="0" applyFont="1" applyFill="1" applyBorder="1" applyAlignment="1">
      <alignment horizontal="center" vertical="center"/>
    </xf>
    <xf numFmtId="0" fontId="27" fillId="0" borderId="51" xfId="0" applyFont="1" applyFill="1" applyBorder="1" applyAlignment="1">
      <alignment horizontal="center" vertical="center"/>
    </xf>
    <xf numFmtId="0" fontId="5" fillId="0" borderId="1" xfId="0" applyFont="1" applyBorder="1" applyAlignment="1">
      <alignment horizontal="center"/>
    </xf>
    <xf numFmtId="0" fontId="15" fillId="0" borderId="14" xfId="0" applyFont="1" applyBorder="1" applyAlignment="1">
      <alignment horizontal="center" vertical="center"/>
    </xf>
    <xf numFmtId="0" fontId="15" fillId="0" borderId="3" xfId="0" applyFont="1" applyBorder="1" applyAlignment="1">
      <alignment horizontal="center" vertical="center"/>
    </xf>
    <xf numFmtId="0" fontId="15" fillId="0" borderId="38"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4" fillId="0" borderId="0" xfId="0" applyFont="1" applyAlignment="1">
      <alignment horizontal="right" wrapText="1"/>
    </xf>
    <xf numFmtId="0" fontId="14" fillId="0" borderId="14" xfId="0" applyFont="1" applyBorder="1" applyAlignment="1">
      <alignment horizontal="center" vertical="center"/>
    </xf>
    <xf numFmtId="0" fontId="14" fillId="0" borderId="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5" fillId="0" borderId="19" xfId="0" applyFont="1" applyBorder="1" applyAlignment="1">
      <alignment horizontal="center" vertical="center"/>
    </xf>
    <xf numFmtId="0" fontId="5" fillId="0" borderId="0" xfId="0" applyFont="1" applyAlignment="1">
      <alignment horizontal="center"/>
    </xf>
    <xf numFmtId="0" fontId="0" fillId="0" borderId="58" xfId="0" applyBorder="1" applyAlignment="1">
      <alignment horizontal="center" wrapText="1"/>
    </xf>
    <xf numFmtId="0" fontId="0" fillId="0" borderId="17" xfId="0" applyBorder="1" applyAlignment="1">
      <alignment horizontal="center" wrapText="1"/>
    </xf>
    <xf numFmtId="0" fontId="25" fillId="0" borderId="28" xfId="0" applyFont="1" applyBorder="1" applyAlignment="1">
      <alignment wrapText="1"/>
    </xf>
    <xf numFmtId="0" fontId="25" fillId="0" borderId="10" xfId="0" applyFont="1" applyBorder="1" applyAlignment="1">
      <alignment wrapText="1"/>
    </xf>
    <xf numFmtId="0" fontId="5" fillId="0" borderId="28" xfId="0" applyFont="1" applyBorder="1" applyAlignment="1">
      <alignment wrapText="1"/>
    </xf>
    <xf numFmtId="0" fontId="5" fillId="0" borderId="10" xfId="0" applyFont="1" applyBorder="1" applyAlignment="1">
      <alignment wrapText="1"/>
    </xf>
    <xf numFmtId="0" fontId="5" fillId="0" borderId="41" xfId="0" applyFont="1" applyBorder="1" applyAlignment="1">
      <alignment horizontal="right"/>
    </xf>
    <xf numFmtId="0" fontId="5" fillId="0" borderId="26" xfId="0" applyFont="1" applyBorder="1" applyAlignment="1">
      <alignment horizontal="right"/>
    </xf>
    <xf numFmtId="0" fontId="19" fillId="0" borderId="15" xfId="0" applyFont="1" applyBorder="1" applyAlignment="1">
      <alignment wrapText="1"/>
    </xf>
    <xf numFmtId="0" fontId="19" fillId="0" borderId="16" xfId="0" applyFont="1" applyBorder="1" applyAlignment="1">
      <alignment wrapText="1"/>
    </xf>
    <xf numFmtId="0" fontId="16" fillId="0" borderId="0" xfId="0" applyFont="1" applyAlignment="1">
      <alignment horizontal="left" wrapText="1"/>
    </xf>
    <xf numFmtId="0" fontId="5" fillId="0" borderId="0" xfId="0" applyFont="1"/>
    <xf numFmtId="0" fontId="12"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5" fillId="0" borderId="28" xfId="0" applyFont="1" applyBorder="1" applyAlignment="1">
      <alignment horizontal="left" wrapText="1"/>
    </xf>
    <xf numFmtId="0" fontId="5" fillId="0" borderId="10" xfId="0" applyFont="1" applyBorder="1" applyAlignment="1">
      <alignment horizontal="left" wrapText="1"/>
    </xf>
    <xf numFmtId="0" fontId="14" fillId="0" borderId="1" xfId="0" applyFont="1" applyBorder="1" applyAlignment="1">
      <alignment horizontal="right" wrapText="1"/>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7" xfId="0" applyFont="1" applyBorder="1" applyAlignment="1">
      <alignment horizontal="center" vertical="center"/>
    </xf>
    <xf numFmtId="0" fontId="14" fillId="0" borderId="45" xfId="0" applyFont="1" applyBorder="1" applyAlignment="1">
      <alignment horizontal="center" vertical="center"/>
    </xf>
    <xf numFmtId="0" fontId="14" fillId="0" borderId="5"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9" xfId="0" applyFont="1" applyBorder="1" applyAlignment="1">
      <alignment horizontal="center" vertical="center"/>
    </xf>
    <xf numFmtId="0" fontId="14" fillId="0" borderId="56" xfId="0" applyFont="1" applyBorder="1" applyAlignment="1">
      <alignment horizontal="center" vertical="center"/>
    </xf>
    <xf numFmtId="0" fontId="14" fillId="0" borderId="0" xfId="0" applyFont="1" applyBorder="1" applyAlignment="1">
      <alignment horizontal="right" vertical="top"/>
    </xf>
    <xf numFmtId="0" fontId="5" fillId="0" borderId="0" xfId="0" applyFont="1" applyBorder="1" applyAlignment="1">
      <alignment horizontal="left"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19" fillId="0" borderId="15" xfId="0" applyFont="1" applyBorder="1" applyAlignment="1">
      <alignment vertical="top" wrapText="1"/>
    </xf>
    <xf numFmtId="0" fontId="19" fillId="0" borderId="16" xfId="0" applyFont="1" applyBorder="1" applyAlignment="1">
      <alignment vertical="top" wrapText="1"/>
    </xf>
    <xf numFmtId="0" fontId="5" fillId="0" borderId="28" xfId="0" applyFont="1" applyBorder="1" applyAlignment="1">
      <alignment vertical="top" wrapText="1"/>
    </xf>
    <xf numFmtId="0" fontId="5" fillId="0" borderId="10" xfId="0" applyFont="1" applyBorder="1" applyAlignment="1">
      <alignment vertical="top" wrapText="1"/>
    </xf>
    <xf numFmtId="0" fontId="14" fillId="0" borderId="0" xfId="0" applyFont="1" applyBorder="1" applyAlignment="1">
      <alignment horizontal="right" vertical="top" wrapText="1"/>
    </xf>
    <xf numFmtId="0" fontId="14" fillId="0" borderId="14" xfId="0" applyFont="1" applyBorder="1" applyAlignment="1">
      <alignment horizontal="center" vertical="top"/>
    </xf>
    <xf numFmtId="0" fontId="14" fillId="0" borderId="3" xfId="0" applyFont="1" applyBorder="1" applyAlignment="1">
      <alignment horizontal="center" vertical="top"/>
    </xf>
    <xf numFmtId="0" fontId="14" fillId="0" borderId="15" xfId="0" applyFont="1" applyBorder="1" applyAlignment="1">
      <alignment horizontal="center" vertical="top"/>
    </xf>
    <xf numFmtId="0" fontId="14" fillId="0" borderId="16" xfId="0" applyFont="1" applyBorder="1" applyAlignment="1">
      <alignment horizontal="center" vertical="top"/>
    </xf>
    <xf numFmtId="0" fontId="5" fillId="0" borderId="0" xfId="0" applyFont="1" applyBorder="1" applyAlignment="1">
      <alignment horizontal="center"/>
    </xf>
    <xf numFmtId="0" fontId="16" fillId="0" borderId="0" xfId="0" applyFont="1" applyBorder="1" applyAlignment="1">
      <alignment horizontal="left" wrapText="1"/>
    </xf>
    <xf numFmtId="0" fontId="5" fillId="0" borderId="0" xfId="0" applyFont="1" applyBorder="1" applyAlignment="1">
      <alignment vertical="top"/>
    </xf>
    <xf numFmtId="0" fontId="5" fillId="0" borderId="0" xfId="0" applyFont="1" applyBorder="1" applyAlignment="1">
      <alignment horizontal="center" vertical="top"/>
    </xf>
    <xf numFmtId="0" fontId="5" fillId="0" borderId="41" xfId="0" applyFont="1" applyBorder="1" applyAlignment="1">
      <alignment horizontal="right" vertical="top"/>
    </xf>
    <xf numFmtId="0" fontId="5" fillId="0" borderId="26" xfId="0" applyFont="1" applyBorder="1" applyAlignment="1">
      <alignment horizontal="right" vertical="top"/>
    </xf>
    <xf numFmtId="0" fontId="8" fillId="0" borderId="0" xfId="0" applyFont="1" applyAlignment="1">
      <alignment wrapText="1"/>
    </xf>
    <xf numFmtId="0" fontId="8" fillId="0" borderId="0" xfId="0" applyFont="1"/>
    <xf numFmtId="0" fontId="8" fillId="0" borderId="0" xfId="0" applyFont="1" applyBorder="1"/>
    <xf numFmtId="0" fontId="8" fillId="0" borderId="0" xfId="0" applyFont="1" applyBorder="1" applyAlignment="1">
      <alignment horizontal="center"/>
    </xf>
    <xf numFmtId="0" fontId="18" fillId="0" borderId="14" xfId="0" applyFont="1" applyBorder="1" applyAlignment="1">
      <alignment horizontal="center"/>
    </xf>
    <xf numFmtId="0" fontId="18" fillId="0" borderId="3" xfId="0" applyFont="1" applyBorder="1" applyAlignment="1">
      <alignment horizontal="center"/>
    </xf>
    <xf numFmtId="0" fontId="18" fillId="0" borderId="3" xfId="0" applyFont="1" applyBorder="1" applyAlignment="1">
      <alignment horizontal="center" wrapText="1"/>
    </xf>
    <xf numFmtId="0" fontId="18" fillId="0" borderId="8" xfId="0" applyFont="1" applyBorder="1" applyAlignment="1">
      <alignment horizontal="center" wrapText="1"/>
    </xf>
    <xf numFmtId="0" fontId="18" fillId="0" borderId="21" xfId="0" applyFont="1" applyBorder="1" applyAlignment="1">
      <alignment horizontal="center" wrapText="1"/>
    </xf>
    <xf numFmtId="0" fontId="18" fillId="0" borderId="22" xfId="0" applyFont="1" applyBorder="1" applyAlignment="1">
      <alignment horizontal="center" wrapText="1"/>
    </xf>
    <xf numFmtId="0" fontId="8" fillId="0" borderId="26" xfId="0" applyFont="1" applyBorder="1" applyAlignment="1">
      <alignment horizontal="center"/>
    </xf>
    <xf numFmtId="0" fontId="8" fillId="0" borderId="27" xfId="0" applyFont="1" applyBorder="1" applyAlignment="1">
      <alignment horizontal="center"/>
    </xf>
    <xf numFmtId="0" fontId="8" fillId="0" borderId="0" xfId="0" applyFont="1" applyAlignment="1">
      <alignment horizontal="center"/>
    </xf>
    <xf numFmtId="0" fontId="8" fillId="0" borderId="15" xfId="0" applyFont="1" applyBorder="1" applyAlignment="1">
      <alignment wrapText="1"/>
    </xf>
    <xf numFmtId="0" fontId="8" fillId="0" borderId="16" xfId="0" applyFont="1" applyBorder="1" applyAlignment="1">
      <alignment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22" fillId="0" borderId="20" xfId="0" applyFont="1" applyBorder="1" applyAlignment="1">
      <alignment wrapText="1"/>
    </xf>
    <xf numFmtId="0" fontId="22" fillId="0" borderId="21" xfId="0" applyFont="1" applyBorder="1" applyAlignment="1">
      <alignment wrapText="1"/>
    </xf>
    <xf numFmtId="0" fontId="8" fillId="0" borderId="41" xfId="0" applyFont="1" applyBorder="1" applyAlignment="1">
      <alignment horizontal="right"/>
    </xf>
    <xf numFmtId="0" fontId="8" fillId="0" borderId="26" xfId="0" applyFont="1" applyBorder="1" applyAlignment="1">
      <alignment horizontal="right"/>
    </xf>
    <xf numFmtId="0" fontId="5" fillId="0" borderId="58" xfId="0" applyFont="1" applyBorder="1" applyAlignment="1"/>
    <xf numFmtId="0" fontId="5" fillId="0" borderId="17" xfId="0" applyFont="1" applyBorder="1" applyAlignment="1"/>
    <xf numFmtId="0" fontId="19" fillId="0" borderId="28" xfId="0" applyFont="1" applyBorder="1" applyAlignment="1">
      <alignment wrapText="1"/>
    </xf>
    <xf numFmtId="0" fontId="19" fillId="0" borderId="10" xfId="0" applyFont="1" applyBorder="1" applyAlignment="1">
      <alignment wrapText="1"/>
    </xf>
    <xf numFmtId="0" fontId="5" fillId="0" borderId="58" xfId="0" applyFont="1" applyBorder="1" applyAlignment="1">
      <alignment horizontal="left" wrapText="1"/>
    </xf>
    <xf numFmtId="0" fontId="5" fillId="0" borderId="17" xfId="0" applyFont="1" applyBorder="1" applyAlignment="1">
      <alignment horizontal="left" wrapText="1"/>
    </xf>
    <xf numFmtId="0" fontId="7" fillId="0" borderId="14" xfId="0" applyFont="1" applyBorder="1" applyAlignment="1">
      <alignment horizontal="center"/>
    </xf>
    <xf numFmtId="0" fontId="7" fillId="0" borderId="3"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3" xfId="0" applyFont="1" applyBorder="1" applyAlignment="1">
      <alignment horizontal="center" wrapText="1"/>
    </xf>
    <xf numFmtId="0" fontId="7" fillId="0" borderId="8" xfId="0" applyFont="1" applyBorder="1" applyAlignment="1">
      <alignment horizontal="center" wrapText="1"/>
    </xf>
    <xf numFmtId="0" fontId="7" fillId="0" borderId="19" xfId="0" applyFont="1" applyBorder="1" applyAlignment="1">
      <alignment horizontal="center"/>
    </xf>
    <xf numFmtId="0" fontId="7" fillId="0" borderId="0" xfId="0" applyFont="1" applyAlignment="1">
      <alignment horizontal="right"/>
    </xf>
    <xf numFmtId="0" fontId="8" fillId="0" borderId="0" xfId="0" applyFont="1" applyAlignment="1">
      <alignment horizontal="left" wrapText="1"/>
    </xf>
    <xf numFmtId="0" fontId="7" fillId="0" borderId="0" xfId="0" applyFont="1" applyBorder="1" applyAlignment="1">
      <alignment horizontal="right" wrapText="1"/>
    </xf>
    <xf numFmtId="0" fontId="7" fillId="0" borderId="0" xfId="0" applyFont="1" applyFill="1" applyAlignment="1">
      <alignment horizontal="right"/>
    </xf>
    <xf numFmtId="0" fontId="8" fillId="0" borderId="0" xfId="0" applyFont="1" applyFill="1" applyAlignment="1">
      <alignment horizontal="lef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R298"/>
  <sheetViews>
    <sheetView tabSelected="1" topLeftCell="A253" zoomScale="80" zoomScaleNormal="80" workbookViewId="0">
      <selection activeCell="G273" sqref="G273"/>
    </sheetView>
  </sheetViews>
  <sheetFormatPr defaultRowHeight="15.75"/>
  <cols>
    <col min="1" max="1" width="5.85546875" style="141" customWidth="1"/>
    <col min="2" max="2" width="27.7109375" style="80" customWidth="1"/>
    <col min="3" max="3" width="12.28515625" style="142" customWidth="1"/>
    <col min="4" max="18" width="8.7109375" style="143" customWidth="1"/>
  </cols>
  <sheetData>
    <row r="1" spans="1:18" ht="16.5" thickBot="1">
      <c r="A1" s="528" t="s">
        <v>0</v>
      </c>
      <c r="B1" s="528"/>
      <c r="C1" s="528"/>
      <c r="D1" s="528"/>
      <c r="E1" s="528"/>
      <c r="F1" s="528"/>
      <c r="G1" s="528"/>
      <c r="H1" s="528"/>
      <c r="I1" s="528"/>
      <c r="J1" s="528"/>
      <c r="K1" s="528"/>
      <c r="L1" s="528"/>
      <c r="M1" s="528"/>
      <c r="N1" s="528"/>
      <c r="O1" s="528"/>
      <c r="P1" s="528"/>
      <c r="Q1" s="528"/>
      <c r="R1" s="528"/>
    </row>
    <row r="2" spans="1:18">
      <c r="A2" s="529" t="s">
        <v>1</v>
      </c>
      <c r="B2" s="531" t="s">
        <v>2</v>
      </c>
      <c r="C2" s="533" t="s">
        <v>3</v>
      </c>
      <c r="D2" s="535" t="s">
        <v>4</v>
      </c>
      <c r="E2" s="535"/>
      <c r="F2" s="535"/>
      <c r="G2" s="536" t="s">
        <v>5</v>
      </c>
      <c r="H2" s="538" t="s">
        <v>6</v>
      </c>
      <c r="I2" s="539"/>
      <c r="J2" s="539"/>
      <c r="K2" s="539"/>
      <c r="L2" s="540"/>
      <c r="M2" s="535" t="s">
        <v>7</v>
      </c>
      <c r="N2" s="538"/>
      <c r="O2" s="538"/>
      <c r="P2" s="538"/>
      <c r="Q2" s="538"/>
      <c r="R2" s="541"/>
    </row>
    <row r="3" spans="1:18" ht="32.25" thickBot="1">
      <c r="A3" s="530"/>
      <c r="B3" s="532"/>
      <c r="C3" s="534"/>
      <c r="D3" s="1" t="s">
        <v>8</v>
      </c>
      <c r="E3" s="1" t="s">
        <v>9</v>
      </c>
      <c r="F3" s="1" t="s">
        <v>10</v>
      </c>
      <c r="G3" s="537"/>
      <c r="H3" s="1" t="s">
        <v>11</v>
      </c>
      <c r="I3" s="1" t="s">
        <v>12</v>
      </c>
      <c r="J3" s="1" t="s">
        <v>13</v>
      </c>
      <c r="K3" s="1" t="s">
        <v>14</v>
      </c>
      <c r="L3" s="1" t="s">
        <v>15</v>
      </c>
      <c r="M3" s="1" t="s">
        <v>16</v>
      </c>
      <c r="N3" s="2" t="s">
        <v>17</v>
      </c>
      <c r="O3" s="2" t="s">
        <v>18</v>
      </c>
      <c r="P3" s="2" t="s">
        <v>19</v>
      </c>
      <c r="Q3" s="2" t="s">
        <v>20</v>
      </c>
      <c r="R3" s="3" t="s">
        <v>21</v>
      </c>
    </row>
    <row r="4" spans="1:18" ht="42.75">
      <c r="A4" s="273">
        <v>11</v>
      </c>
      <c r="B4" s="446" t="s">
        <v>361</v>
      </c>
      <c r="C4" s="200" t="s">
        <v>22</v>
      </c>
      <c r="D4" s="274">
        <f t="shared" ref="D4:R4" si="0">SUM(D5:D8)</f>
        <v>0.95299999999999996</v>
      </c>
      <c r="E4" s="274">
        <f t="shared" si="0"/>
        <v>4.26</v>
      </c>
      <c r="F4" s="274">
        <f t="shared" si="0"/>
        <v>2.9799999999999995</v>
      </c>
      <c r="G4" s="274">
        <f t="shared" si="0"/>
        <v>54.599999999999994</v>
      </c>
      <c r="H4" s="275">
        <f t="shared" si="0"/>
        <v>0.02</v>
      </c>
      <c r="I4" s="275">
        <f t="shared" si="0"/>
        <v>2.5999999999999999E-2</v>
      </c>
      <c r="J4" s="274">
        <f t="shared" si="0"/>
        <v>22.19</v>
      </c>
      <c r="K4" s="274">
        <f t="shared" si="0"/>
        <v>0.193</v>
      </c>
      <c r="L4" s="274">
        <f t="shared" si="0"/>
        <v>0.46799999999999997</v>
      </c>
      <c r="M4" s="274">
        <f t="shared" si="0"/>
        <v>28.14</v>
      </c>
      <c r="N4" s="274">
        <f t="shared" si="0"/>
        <v>1E-3</v>
      </c>
      <c r="O4" s="274">
        <f t="shared" si="0"/>
        <v>10.528</v>
      </c>
      <c r="P4" s="274">
        <f t="shared" si="0"/>
        <v>0</v>
      </c>
      <c r="Q4" s="274">
        <f t="shared" si="0"/>
        <v>18.61</v>
      </c>
      <c r="R4" s="276">
        <f t="shared" si="0"/>
        <v>0.35799999999999998</v>
      </c>
    </row>
    <row r="5" spans="1:18" ht="15">
      <c r="A5" s="277"/>
      <c r="B5" s="5" t="s">
        <v>138</v>
      </c>
      <c r="C5" s="60" t="s">
        <v>362</v>
      </c>
      <c r="D5" s="386">
        <v>0.86</v>
      </c>
      <c r="E5" s="386">
        <v>0.05</v>
      </c>
      <c r="F5" s="386">
        <v>2.2599999999999998</v>
      </c>
      <c r="G5" s="386">
        <v>13.44</v>
      </c>
      <c r="H5" s="386">
        <v>1.4E-2</v>
      </c>
      <c r="I5" s="386">
        <v>1.9E-2</v>
      </c>
      <c r="J5" s="386">
        <v>21.6</v>
      </c>
      <c r="K5" s="386">
        <v>1E-3</v>
      </c>
      <c r="L5" s="386">
        <v>4.2999999999999997E-2</v>
      </c>
      <c r="M5" s="386">
        <v>23.04</v>
      </c>
      <c r="N5" s="121">
        <v>1E-3</v>
      </c>
      <c r="O5" s="121">
        <v>6.88</v>
      </c>
      <c r="P5" s="121">
        <v>0</v>
      </c>
      <c r="Q5" s="121">
        <v>13.33</v>
      </c>
      <c r="R5" s="278">
        <v>0.28799999999999998</v>
      </c>
    </row>
    <row r="6" spans="1:18" ht="15">
      <c r="A6" s="277"/>
      <c r="B6" s="5" t="s">
        <v>28</v>
      </c>
      <c r="C6" s="60" t="s">
        <v>363</v>
      </c>
      <c r="D6" s="279">
        <v>9.2999999999999999E-2</v>
      </c>
      <c r="E6" s="279">
        <v>0.01</v>
      </c>
      <c r="F6" s="279">
        <v>0.72</v>
      </c>
      <c r="G6" s="279">
        <v>3.4</v>
      </c>
      <c r="H6" s="279">
        <v>6.0000000000000001E-3</v>
      </c>
      <c r="I6" s="279">
        <v>7.0000000000000001E-3</v>
      </c>
      <c r="J6" s="279">
        <v>0.59</v>
      </c>
      <c r="K6" s="279">
        <v>0.192</v>
      </c>
      <c r="L6" s="279">
        <v>3.7999999999999999E-2</v>
      </c>
      <c r="M6" s="279">
        <v>5.0999999999999996</v>
      </c>
      <c r="N6" s="280">
        <v>0</v>
      </c>
      <c r="O6" s="280">
        <v>3.6480000000000001</v>
      </c>
      <c r="P6" s="280">
        <v>0</v>
      </c>
      <c r="Q6" s="280">
        <v>5.28</v>
      </c>
      <c r="R6" s="281">
        <v>7.0000000000000007E-2</v>
      </c>
    </row>
    <row r="7" spans="1:18" ht="15">
      <c r="A7" s="277"/>
      <c r="B7" s="5" t="s">
        <v>150</v>
      </c>
      <c r="C7" s="60" t="s">
        <v>151</v>
      </c>
      <c r="D7" s="386">
        <v>0</v>
      </c>
      <c r="E7" s="386">
        <v>4.2</v>
      </c>
      <c r="F7" s="386">
        <v>0</v>
      </c>
      <c r="G7" s="386">
        <v>37.76</v>
      </c>
      <c r="H7" s="386">
        <v>0</v>
      </c>
      <c r="I7" s="386">
        <v>0</v>
      </c>
      <c r="J7" s="386">
        <v>0</v>
      </c>
      <c r="K7" s="386">
        <v>0</v>
      </c>
      <c r="L7" s="386">
        <v>0.38700000000000001</v>
      </c>
      <c r="M7" s="386">
        <v>0</v>
      </c>
      <c r="N7" s="386">
        <v>0</v>
      </c>
      <c r="O7" s="386">
        <v>0</v>
      </c>
      <c r="P7" s="386">
        <v>0</v>
      </c>
      <c r="Q7" s="386">
        <v>0</v>
      </c>
      <c r="R7" s="278">
        <v>0</v>
      </c>
    </row>
    <row r="8" spans="1:18" ht="15">
      <c r="A8" s="277"/>
      <c r="B8" s="5" t="s">
        <v>89</v>
      </c>
      <c r="C8" s="60" t="s">
        <v>152</v>
      </c>
      <c r="D8" s="386">
        <v>0</v>
      </c>
      <c r="E8" s="386">
        <v>0</v>
      </c>
      <c r="F8" s="386">
        <v>0</v>
      </c>
      <c r="G8" s="386">
        <v>0</v>
      </c>
      <c r="H8" s="386">
        <v>0</v>
      </c>
      <c r="I8" s="386">
        <v>0</v>
      </c>
      <c r="J8" s="386">
        <v>0</v>
      </c>
      <c r="K8" s="386">
        <v>0</v>
      </c>
      <c r="L8" s="386">
        <v>0</v>
      </c>
      <c r="M8" s="386">
        <v>0</v>
      </c>
      <c r="N8" s="386">
        <v>0</v>
      </c>
      <c r="O8" s="386">
        <v>0</v>
      </c>
      <c r="P8" s="386">
        <v>0</v>
      </c>
      <c r="Q8" s="386">
        <v>0</v>
      </c>
      <c r="R8" s="278">
        <v>0</v>
      </c>
    </row>
    <row r="9" spans="1:18">
      <c r="A9" s="472">
        <v>107</v>
      </c>
      <c r="B9" s="417" t="s">
        <v>518</v>
      </c>
      <c r="C9" s="34" t="s">
        <v>424</v>
      </c>
      <c r="D9" s="34">
        <f>SUM(D10:D13)</f>
        <v>9.5510000000000002</v>
      </c>
      <c r="E9" s="34">
        <f t="shared" ref="E9:R9" si="1">SUM(E10:E13)</f>
        <v>32.01</v>
      </c>
      <c r="F9" s="34">
        <f t="shared" si="1"/>
        <v>4.79</v>
      </c>
      <c r="G9" s="34">
        <f t="shared" si="1"/>
        <v>347.17</v>
      </c>
      <c r="H9" s="34">
        <f t="shared" si="1"/>
        <v>0.47100000000000003</v>
      </c>
      <c r="I9" s="34">
        <f t="shared" si="1"/>
        <v>0.1</v>
      </c>
      <c r="J9" s="34">
        <f t="shared" si="1"/>
        <v>0</v>
      </c>
      <c r="K9" s="34">
        <f t="shared" si="1"/>
        <v>0</v>
      </c>
      <c r="L9" s="34">
        <f t="shared" si="1"/>
        <v>0.54700000000000004</v>
      </c>
      <c r="M9" s="34">
        <f t="shared" si="1"/>
        <v>9.0180000000000007</v>
      </c>
      <c r="N9" s="34">
        <f t="shared" si="1"/>
        <v>5.0490000000000004</v>
      </c>
      <c r="O9" s="34">
        <f t="shared" si="1"/>
        <v>18.757999999999999</v>
      </c>
      <c r="P9" s="34">
        <f t="shared" si="1"/>
        <v>1E-3</v>
      </c>
      <c r="Q9" s="34">
        <f t="shared" si="1"/>
        <v>97.16</v>
      </c>
      <c r="R9" s="34">
        <f t="shared" si="1"/>
        <v>1.2469999999999999</v>
      </c>
    </row>
    <row r="10" spans="1:18">
      <c r="A10" s="473"/>
      <c r="B10" s="436" t="s">
        <v>540</v>
      </c>
      <c r="C10" s="35" t="s">
        <v>541</v>
      </c>
      <c r="D10" s="36">
        <v>8.7210000000000001</v>
      </c>
      <c r="E10" s="36">
        <v>31.9</v>
      </c>
      <c r="F10" s="36">
        <v>0</v>
      </c>
      <c r="G10" s="36">
        <v>322.10000000000002</v>
      </c>
      <c r="H10" s="474">
        <v>0.45100000000000001</v>
      </c>
      <c r="I10" s="474">
        <v>9.1999999999999998E-2</v>
      </c>
      <c r="J10" s="474">
        <v>0</v>
      </c>
      <c r="K10" s="474">
        <v>0</v>
      </c>
      <c r="L10" s="474">
        <v>0.38300000000000001</v>
      </c>
      <c r="M10" s="474">
        <v>6.12</v>
      </c>
      <c r="N10" s="475">
        <v>5.0490000000000004</v>
      </c>
      <c r="O10" s="475">
        <v>14.6</v>
      </c>
      <c r="P10" s="475">
        <v>0</v>
      </c>
      <c r="Q10" s="475">
        <v>86.2</v>
      </c>
      <c r="R10" s="476">
        <v>0.995</v>
      </c>
    </row>
    <row r="11" spans="1:18">
      <c r="A11" s="473"/>
      <c r="B11" s="436" t="s">
        <v>98</v>
      </c>
      <c r="C11" s="35" t="s">
        <v>526</v>
      </c>
      <c r="D11" s="36">
        <v>0</v>
      </c>
      <c r="E11" s="36">
        <v>0</v>
      </c>
      <c r="F11" s="36">
        <v>0</v>
      </c>
      <c r="G11" s="36">
        <v>0</v>
      </c>
      <c r="H11" s="36">
        <v>0</v>
      </c>
      <c r="I11" s="36">
        <v>0</v>
      </c>
      <c r="J11" s="36">
        <v>0</v>
      </c>
      <c r="K11" s="36">
        <v>0</v>
      </c>
      <c r="L11" s="36">
        <v>0</v>
      </c>
      <c r="M11" s="36">
        <v>0</v>
      </c>
      <c r="N11" s="36">
        <v>0</v>
      </c>
      <c r="O11" s="36">
        <v>0</v>
      </c>
      <c r="P11" s="36">
        <v>0</v>
      </c>
      <c r="Q11" s="36">
        <v>0</v>
      </c>
      <c r="R11" s="36">
        <v>0</v>
      </c>
    </row>
    <row r="12" spans="1:18">
      <c r="A12" s="473"/>
      <c r="B12" s="436" t="s">
        <v>89</v>
      </c>
      <c r="C12" s="35" t="s">
        <v>527</v>
      </c>
      <c r="D12" s="36">
        <v>0</v>
      </c>
      <c r="E12" s="36">
        <v>0</v>
      </c>
      <c r="F12" s="36">
        <v>0</v>
      </c>
      <c r="G12" s="36">
        <v>0</v>
      </c>
      <c r="H12" s="36">
        <v>0</v>
      </c>
      <c r="I12" s="36">
        <v>0</v>
      </c>
      <c r="J12" s="36">
        <v>0</v>
      </c>
      <c r="K12" s="36">
        <v>0</v>
      </c>
      <c r="L12" s="36">
        <v>0</v>
      </c>
      <c r="M12" s="36">
        <v>0</v>
      </c>
      <c r="N12" s="36">
        <v>0</v>
      </c>
      <c r="O12" s="36">
        <v>0</v>
      </c>
      <c r="P12" s="36">
        <v>0</v>
      </c>
      <c r="Q12" s="36">
        <v>0</v>
      </c>
      <c r="R12" s="36">
        <v>0</v>
      </c>
    </row>
    <row r="13" spans="1:18">
      <c r="A13" s="473"/>
      <c r="B13" s="436" t="s">
        <v>56</v>
      </c>
      <c r="C13" s="35" t="s">
        <v>404</v>
      </c>
      <c r="D13" s="36">
        <v>0.83</v>
      </c>
      <c r="E13" s="36">
        <v>0.11</v>
      </c>
      <c r="F13" s="36">
        <v>4.79</v>
      </c>
      <c r="G13" s="36">
        <v>25.07</v>
      </c>
      <c r="H13" s="474">
        <v>0.02</v>
      </c>
      <c r="I13" s="474">
        <v>8.0000000000000002E-3</v>
      </c>
      <c r="J13" s="474">
        <v>0</v>
      </c>
      <c r="K13" s="474">
        <v>0</v>
      </c>
      <c r="L13" s="474">
        <v>0.16400000000000001</v>
      </c>
      <c r="M13" s="474">
        <v>2.8980000000000001</v>
      </c>
      <c r="N13" s="475">
        <v>0</v>
      </c>
      <c r="O13" s="475">
        <v>4.1580000000000004</v>
      </c>
      <c r="P13" s="475">
        <v>1E-3</v>
      </c>
      <c r="Q13" s="475">
        <v>10.96</v>
      </c>
      <c r="R13" s="476">
        <v>0.252</v>
      </c>
    </row>
    <row r="14" spans="1:18" ht="28.5">
      <c r="A14" s="46">
        <v>204</v>
      </c>
      <c r="B14" s="438" t="s">
        <v>111</v>
      </c>
      <c r="C14" s="85">
        <v>150</v>
      </c>
      <c r="D14" s="86">
        <f>SUM(D15:D18)</f>
        <v>3.0659999999999998</v>
      </c>
      <c r="E14" s="86">
        <f t="shared" ref="E14:R14" si="2">SUM(E15:E18)</f>
        <v>4.2530000000000001</v>
      </c>
      <c r="F14" s="86">
        <f t="shared" si="2"/>
        <v>16.168000000000003</v>
      </c>
      <c r="G14" s="86">
        <f t="shared" si="2"/>
        <v>116.80000000000001</v>
      </c>
      <c r="H14" s="86">
        <f t="shared" si="2"/>
        <v>0</v>
      </c>
      <c r="I14" s="86">
        <f t="shared" si="2"/>
        <v>6.0000000000000001E-3</v>
      </c>
      <c r="J14" s="86">
        <f t="shared" si="2"/>
        <v>0</v>
      </c>
      <c r="K14" s="86">
        <f t="shared" si="2"/>
        <v>2.3E-2</v>
      </c>
      <c r="L14" s="86">
        <f t="shared" si="2"/>
        <v>5.1999999999999998E-2</v>
      </c>
      <c r="M14" s="86">
        <f t="shared" si="2"/>
        <v>1.248</v>
      </c>
      <c r="N14" s="86">
        <f t="shared" si="2"/>
        <v>0</v>
      </c>
      <c r="O14" s="86">
        <f t="shared" si="2"/>
        <v>2.5999999999999999E-2</v>
      </c>
      <c r="P14" s="86">
        <f t="shared" si="2"/>
        <v>0</v>
      </c>
      <c r="Q14" s="86">
        <f t="shared" si="2"/>
        <v>1.56</v>
      </c>
      <c r="R14" s="87">
        <f t="shared" si="2"/>
        <v>0.01</v>
      </c>
    </row>
    <row r="15" spans="1:18" ht="15">
      <c r="A15" s="88"/>
      <c r="B15" s="61" t="s">
        <v>39</v>
      </c>
      <c r="C15" s="56" t="s">
        <v>429</v>
      </c>
      <c r="D15" s="61">
        <v>4.2000000000000003E-2</v>
      </c>
      <c r="E15" s="61">
        <v>3.77</v>
      </c>
      <c r="F15" s="61">
        <v>6.8000000000000005E-2</v>
      </c>
      <c r="G15" s="61">
        <v>34.4</v>
      </c>
      <c r="H15" s="61">
        <v>0</v>
      </c>
      <c r="I15" s="61">
        <v>6.0000000000000001E-3</v>
      </c>
      <c r="J15" s="61">
        <v>0</v>
      </c>
      <c r="K15" s="61">
        <v>2.3E-2</v>
      </c>
      <c r="L15" s="61">
        <v>5.1999999999999998E-2</v>
      </c>
      <c r="M15" s="61">
        <v>1.248</v>
      </c>
      <c r="N15" s="77">
        <v>0</v>
      </c>
      <c r="O15" s="77">
        <v>2.5999999999999999E-2</v>
      </c>
      <c r="P15" s="77">
        <v>0</v>
      </c>
      <c r="Q15" s="77">
        <v>1.56</v>
      </c>
      <c r="R15" s="78">
        <v>0.01</v>
      </c>
    </row>
    <row r="16" spans="1:18" ht="15">
      <c r="A16" s="46"/>
      <c r="B16" s="61" t="s">
        <v>31</v>
      </c>
      <c r="C16" s="56" t="s">
        <v>430</v>
      </c>
      <c r="D16" s="61">
        <v>0</v>
      </c>
      <c r="E16" s="61">
        <v>0</v>
      </c>
      <c r="F16" s="61">
        <v>0</v>
      </c>
      <c r="G16" s="61">
        <v>0</v>
      </c>
      <c r="H16" s="61">
        <v>0</v>
      </c>
      <c r="I16" s="61">
        <v>0</v>
      </c>
      <c r="J16" s="61">
        <v>0</v>
      </c>
      <c r="K16" s="61">
        <v>0</v>
      </c>
      <c r="L16" s="61">
        <v>0</v>
      </c>
      <c r="M16" s="61">
        <v>0</v>
      </c>
      <c r="N16" s="77">
        <v>0</v>
      </c>
      <c r="O16" s="77">
        <v>0</v>
      </c>
      <c r="P16" s="77">
        <v>0</v>
      </c>
      <c r="Q16" s="77">
        <v>0</v>
      </c>
      <c r="R16" s="78">
        <v>0</v>
      </c>
    </row>
    <row r="17" spans="1:18" ht="15">
      <c r="A17" s="46"/>
      <c r="B17" s="61" t="s">
        <v>34</v>
      </c>
      <c r="C17" s="56" t="s">
        <v>431</v>
      </c>
      <c r="D17" s="61">
        <v>0</v>
      </c>
      <c r="E17" s="61">
        <v>0</v>
      </c>
      <c r="F17" s="61">
        <v>0</v>
      </c>
      <c r="G17" s="61">
        <v>0</v>
      </c>
      <c r="H17" s="61">
        <v>0</v>
      </c>
      <c r="I17" s="61">
        <v>0</v>
      </c>
      <c r="J17" s="61">
        <v>0</v>
      </c>
      <c r="K17" s="61">
        <v>0</v>
      </c>
      <c r="L17" s="61">
        <v>0</v>
      </c>
      <c r="M17" s="61">
        <v>0</v>
      </c>
      <c r="N17" s="77">
        <v>0</v>
      </c>
      <c r="O17" s="77">
        <v>0</v>
      </c>
      <c r="P17" s="77">
        <v>0</v>
      </c>
      <c r="Q17" s="77">
        <v>0</v>
      </c>
      <c r="R17" s="78">
        <v>0</v>
      </c>
    </row>
    <row r="18" spans="1:18" ht="30">
      <c r="A18" s="88"/>
      <c r="B18" s="61" t="s">
        <v>115</v>
      </c>
      <c r="C18" s="56" t="s">
        <v>426</v>
      </c>
      <c r="D18" s="61">
        <v>3.024</v>
      </c>
      <c r="E18" s="61">
        <v>0.48299999999999998</v>
      </c>
      <c r="F18" s="61">
        <v>16.100000000000001</v>
      </c>
      <c r="G18" s="61">
        <v>82.4</v>
      </c>
      <c r="H18" s="61">
        <v>0</v>
      </c>
      <c r="I18" s="61">
        <v>0</v>
      </c>
      <c r="J18" s="61">
        <v>0</v>
      </c>
      <c r="K18" s="61">
        <v>0</v>
      </c>
      <c r="L18" s="61">
        <v>0</v>
      </c>
      <c r="M18" s="61">
        <v>0</v>
      </c>
      <c r="N18" s="77">
        <v>0</v>
      </c>
      <c r="O18" s="77">
        <v>0</v>
      </c>
      <c r="P18" s="77">
        <v>0</v>
      </c>
      <c r="Q18" s="77">
        <v>0</v>
      </c>
      <c r="R18" s="78">
        <v>0</v>
      </c>
    </row>
    <row r="19" spans="1:18" ht="15">
      <c r="A19" s="14">
        <v>132</v>
      </c>
      <c r="B19" s="437" t="s">
        <v>95</v>
      </c>
      <c r="C19" s="12">
        <v>200</v>
      </c>
      <c r="D19" s="15">
        <f t="shared" ref="D19:R19" si="3">SUM(D20:D22)</f>
        <v>0.03</v>
      </c>
      <c r="E19" s="15">
        <f t="shared" si="3"/>
        <v>0.12</v>
      </c>
      <c r="F19" s="15">
        <f t="shared" si="3"/>
        <v>12.997999999999999</v>
      </c>
      <c r="G19" s="15">
        <f t="shared" si="3"/>
        <v>52.71</v>
      </c>
      <c r="H19" s="72">
        <f t="shared" si="3"/>
        <v>0</v>
      </c>
      <c r="I19" s="72">
        <f t="shared" si="3"/>
        <v>6.0000000000000001E-3</v>
      </c>
      <c r="J19" s="15">
        <f t="shared" si="3"/>
        <v>0.06</v>
      </c>
      <c r="K19" s="15">
        <f t="shared" si="3"/>
        <v>0</v>
      </c>
      <c r="L19" s="15">
        <f t="shared" si="3"/>
        <v>0</v>
      </c>
      <c r="M19" s="72">
        <f t="shared" si="3"/>
        <v>3.3600000000000003</v>
      </c>
      <c r="N19" s="72">
        <f t="shared" si="3"/>
        <v>0</v>
      </c>
      <c r="O19" s="72">
        <f t="shared" si="3"/>
        <v>2.64</v>
      </c>
      <c r="P19" s="72">
        <f t="shared" si="3"/>
        <v>0</v>
      </c>
      <c r="Q19" s="72">
        <f t="shared" si="3"/>
        <v>4.9400000000000004</v>
      </c>
      <c r="R19" s="73">
        <f t="shared" si="3"/>
        <v>0.53100000000000003</v>
      </c>
    </row>
    <row r="20" spans="1:18" ht="15">
      <c r="A20" s="74"/>
      <c r="B20" s="5" t="s">
        <v>96</v>
      </c>
      <c r="C20" s="385" t="s">
        <v>97</v>
      </c>
      <c r="D20" s="5">
        <v>0.03</v>
      </c>
      <c r="E20" s="5">
        <v>0.12</v>
      </c>
      <c r="F20" s="5">
        <v>2.4E-2</v>
      </c>
      <c r="G20" s="5">
        <v>0.84</v>
      </c>
      <c r="H20" s="5">
        <v>0</v>
      </c>
      <c r="I20" s="5">
        <v>6.0000000000000001E-3</v>
      </c>
      <c r="J20" s="5">
        <v>0.06</v>
      </c>
      <c r="K20" s="5">
        <v>0</v>
      </c>
      <c r="L20" s="5">
        <v>0</v>
      </c>
      <c r="M20" s="5">
        <v>2.97</v>
      </c>
      <c r="N20" s="75">
        <v>0</v>
      </c>
      <c r="O20" s="75">
        <v>2.64</v>
      </c>
      <c r="P20" s="75">
        <v>0</v>
      </c>
      <c r="Q20" s="75">
        <v>4.9400000000000004</v>
      </c>
      <c r="R20" s="76">
        <v>0.49199999999999999</v>
      </c>
    </row>
    <row r="21" spans="1:18" ht="15">
      <c r="A21" s="74"/>
      <c r="B21" s="5" t="s">
        <v>98</v>
      </c>
      <c r="C21" s="385" t="s">
        <v>99</v>
      </c>
      <c r="D21" s="61">
        <v>0</v>
      </c>
      <c r="E21" s="61">
        <v>0</v>
      </c>
      <c r="F21" s="61">
        <v>0</v>
      </c>
      <c r="G21" s="61">
        <v>0</v>
      </c>
      <c r="H21" s="61">
        <v>0</v>
      </c>
      <c r="I21" s="61">
        <v>0</v>
      </c>
      <c r="J21" s="61">
        <v>0</v>
      </c>
      <c r="K21" s="77">
        <v>0</v>
      </c>
      <c r="L21" s="77">
        <v>0</v>
      </c>
      <c r="M21" s="77">
        <v>0</v>
      </c>
      <c r="N21" s="77">
        <v>0</v>
      </c>
      <c r="O21" s="77">
        <v>0</v>
      </c>
      <c r="P21" s="77">
        <v>0</v>
      </c>
      <c r="Q21" s="77">
        <v>0</v>
      </c>
      <c r="R21" s="78">
        <v>0</v>
      </c>
    </row>
    <row r="22" spans="1:18" ht="15">
      <c r="A22" s="74"/>
      <c r="B22" s="5" t="s">
        <v>64</v>
      </c>
      <c r="C22" s="385" t="s">
        <v>100</v>
      </c>
      <c r="D22" s="5">
        <v>0</v>
      </c>
      <c r="E22" s="5">
        <v>0</v>
      </c>
      <c r="F22" s="5">
        <v>12.974</v>
      </c>
      <c r="G22" s="5">
        <v>51.87</v>
      </c>
      <c r="H22" s="61">
        <v>0</v>
      </c>
      <c r="I22" s="61">
        <v>0</v>
      </c>
      <c r="J22" s="5">
        <v>0</v>
      </c>
      <c r="K22" s="5">
        <v>0</v>
      </c>
      <c r="L22" s="5">
        <v>0</v>
      </c>
      <c r="M22" s="5">
        <v>0.39</v>
      </c>
      <c r="N22" s="75">
        <v>0</v>
      </c>
      <c r="O22" s="75">
        <v>0</v>
      </c>
      <c r="P22" s="75">
        <v>0</v>
      </c>
      <c r="Q22" s="75">
        <v>0</v>
      </c>
      <c r="R22" s="76">
        <v>3.9E-2</v>
      </c>
    </row>
    <row r="23" spans="1:18" ht="15">
      <c r="A23" s="46">
        <v>11</v>
      </c>
      <c r="B23" s="438" t="s">
        <v>364</v>
      </c>
      <c r="C23" s="85">
        <v>30</v>
      </c>
      <c r="D23" s="282">
        <f>SUM(D24)</f>
        <v>1.98</v>
      </c>
      <c r="E23" s="282">
        <f t="shared" ref="E23:R23" si="4">SUM(E24)</f>
        <v>0.36</v>
      </c>
      <c r="F23" s="282">
        <f t="shared" si="4"/>
        <v>10.8</v>
      </c>
      <c r="G23" s="282">
        <f t="shared" si="4"/>
        <v>54.3</v>
      </c>
      <c r="H23" s="282">
        <f t="shared" si="4"/>
        <v>5.3999999999999999E-2</v>
      </c>
      <c r="I23" s="282">
        <f t="shared" si="4"/>
        <v>2.4E-2</v>
      </c>
      <c r="J23" s="282">
        <f t="shared" si="4"/>
        <v>0</v>
      </c>
      <c r="K23" s="283">
        <f t="shared" si="4"/>
        <v>0</v>
      </c>
      <c r="L23" s="283">
        <f t="shared" si="4"/>
        <v>0</v>
      </c>
      <c r="M23" s="283">
        <f t="shared" si="4"/>
        <v>0</v>
      </c>
      <c r="N23" s="283">
        <f t="shared" si="4"/>
        <v>0</v>
      </c>
      <c r="O23" s="283">
        <f t="shared" si="4"/>
        <v>0</v>
      </c>
      <c r="P23" s="283">
        <f t="shared" si="4"/>
        <v>0</v>
      </c>
      <c r="Q23" s="283">
        <f t="shared" si="4"/>
        <v>0</v>
      </c>
      <c r="R23" s="284">
        <f t="shared" si="4"/>
        <v>0</v>
      </c>
    </row>
    <row r="24" spans="1:18" thickBot="1">
      <c r="A24" s="46"/>
      <c r="B24" s="61" t="s">
        <v>365</v>
      </c>
      <c r="C24" s="56" t="s">
        <v>46</v>
      </c>
      <c r="D24" s="285">
        <v>1.98</v>
      </c>
      <c r="E24" s="285">
        <v>0.36</v>
      </c>
      <c r="F24" s="285">
        <v>10.8</v>
      </c>
      <c r="G24" s="285">
        <v>54.3</v>
      </c>
      <c r="H24" s="285">
        <v>5.3999999999999999E-2</v>
      </c>
      <c r="I24" s="285">
        <v>2.4E-2</v>
      </c>
      <c r="J24" s="285">
        <v>0</v>
      </c>
      <c r="K24" s="131">
        <v>0</v>
      </c>
      <c r="L24" s="131">
        <v>0</v>
      </c>
      <c r="M24" s="131">
        <v>0</v>
      </c>
      <c r="N24" s="131">
        <v>0</v>
      </c>
      <c r="O24" s="131">
        <v>0</v>
      </c>
      <c r="P24" s="131">
        <v>0</v>
      </c>
      <c r="Q24" s="131">
        <v>0</v>
      </c>
      <c r="R24" s="136">
        <v>0</v>
      </c>
    </row>
    <row r="25" spans="1:18" thickBot="1">
      <c r="A25" s="557" t="s">
        <v>47</v>
      </c>
      <c r="B25" s="558"/>
      <c r="C25" s="559"/>
      <c r="D25" s="18">
        <f t="shared" ref="D25:R25" si="5">SUM(D4,D9,D14,D19,D23,)</f>
        <v>15.58</v>
      </c>
      <c r="E25" s="18">
        <f t="shared" si="5"/>
        <v>41.002999999999993</v>
      </c>
      <c r="F25" s="18">
        <f t="shared" si="5"/>
        <v>47.736000000000004</v>
      </c>
      <c r="G25" s="18">
        <f t="shared" si="5"/>
        <v>625.57999999999993</v>
      </c>
      <c r="H25" s="18">
        <f t="shared" si="5"/>
        <v>0.54500000000000004</v>
      </c>
      <c r="I25" s="18">
        <f t="shared" si="5"/>
        <v>0.16200000000000001</v>
      </c>
      <c r="J25" s="18">
        <f t="shared" si="5"/>
        <v>22.25</v>
      </c>
      <c r="K25" s="18">
        <f t="shared" si="5"/>
        <v>0.216</v>
      </c>
      <c r="L25" s="18">
        <f t="shared" si="5"/>
        <v>1.0670000000000002</v>
      </c>
      <c r="M25" s="18">
        <f t="shared" si="5"/>
        <v>41.765999999999998</v>
      </c>
      <c r="N25" s="18">
        <f t="shared" si="5"/>
        <v>5.0500000000000007</v>
      </c>
      <c r="O25" s="18">
        <f t="shared" si="5"/>
        <v>31.952000000000002</v>
      </c>
      <c r="P25" s="18">
        <f t="shared" si="5"/>
        <v>1E-3</v>
      </c>
      <c r="Q25" s="18">
        <f t="shared" si="5"/>
        <v>122.27</v>
      </c>
      <c r="R25" s="18">
        <f t="shared" si="5"/>
        <v>2.1459999999999999</v>
      </c>
    </row>
    <row r="26" spans="1:18" ht="15">
      <c r="A26" s="288"/>
      <c r="B26" s="117"/>
      <c r="C26" s="117"/>
      <c r="D26" s="289"/>
      <c r="E26" s="289"/>
      <c r="F26" s="289"/>
      <c r="G26" s="289"/>
      <c r="H26" s="289"/>
      <c r="I26" s="289"/>
      <c r="J26" s="289"/>
      <c r="K26" s="289"/>
      <c r="L26" s="289"/>
      <c r="M26" s="289"/>
      <c r="N26" s="289"/>
      <c r="O26" s="289"/>
      <c r="P26" s="289"/>
      <c r="Q26" s="289"/>
      <c r="R26" s="289"/>
    </row>
    <row r="27" spans="1:18" ht="15">
      <c r="A27" s="117"/>
      <c r="B27" s="117"/>
      <c r="C27" s="117"/>
      <c r="D27" s="289"/>
      <c r="E27" s="289"/>
      <c r="F27" s="289"/>
      <c r="G27" s="289"/>
      <c r="H27" s="289"/>
      <c r="I27" s="289"/>
      <c r="J27" s="289"/>
      <c r="K27" s="289"/>
      <c r="L27" s="289"/>
      <c r="M27" s="289"/>
      <c r="N27" s="289"/>
      <c r="O27" s="289"/>
      <c r="P27" s="289"/>
      <c r="Q27" s="289"/>
      <c r="R27" s="289"/>
    </row>
    <row r="28" spans="1:18" ht="15">
      <c r="A28" s="288"/>
      <c r="B28" s="117"/>
      <c r="C28" s="117"/>
      <c r="D28" s="289"/>
      <c r="E28" s="289"/>
      <c r="F28" s="289"/>
      <c r="G28" s="289"/>
      <c r="H28" s="289"/>
      <c r="I28" s="289"/>
      <c r="J28" s="289"/>
      <c r="K28" s="289"/>
      <c r="L28" s="289"/>
      <c r="M28" s="289"/>
      <c r="N28" s="289"/>
      <c r="O28" s="289"/>
      <c r="P28" s="289"/>
      <c r="Q28" s="289"/>
      <c r="R28" s="289"/>
    </row>
    <row r="29" spans="1:18">
      <c r="A29" s="20"/>
      <c r="B29" s="21"/>
      <c r="C29" s="22"/>
      <c r="D29" s="23"/>
      <c r="E29" s="23"/>
      <c r="F29" s="23"/>
      <c r="G29" s="23"/>
      <c r="H29" s="23"/>
      <c r="I29" s="23"/>
      <c r="J29" s="23"/>
      <c r="K29" s="23"/>
      <c r="L29" s="23"/>
      <c r="M29" s="23"/>
      <c r="N29" s="23"/>
      <c r="O29" s="23"/>
      <c r="P29" s="23"/>
      <c r="Q29" s="23"/>
      <c r="R29" s="23"/>
    </row>
    <row r="30" spans="1:18">
      <c r="A30" s="20"/>
      <c r="B30" s="21"/>
      <c r="C30" s="22"/>
      <c r="D30" s="23"/>
      <c r="E30" s="23"/>
      <c r="F30" s="23"/>
      <c r="G30" s="23"/>
      <c r="H30" s="23"/>
      <c r="I30" s="23"/>
      <c r="J30" s="23"/>
      <c r="K30" s="23"/>
      <c r="L30" s="23"/>
      <c r="M30" s="23"/>
      <c r="N30" s="23"/>
      <c r="O30" s="23"/>
      <c r="P30" s="23"/>
      <c r="Q30" s="23"/>
      <c r="R30" s="23"/>
    </row>
    <row r="31" spans="1:18">
      <c r="A31" s="20"/>
      <c r="B31" s="21"/>
      <c r="C31" s="22"/>
      <c r="D31" s="23"/>
      <c r="E31" s="23"/>
      <c r="F31" s="23"/>
      <c r="G31" s="23"/>
      <c r="H31" s="23"/>
      <c r="I31" s="23"/>
      <c r="J31" s="23"/>
      <c r="K31" s="23"/>
      <c r="L31" s="23"/>
      <c r="M31" s="23"/>
      <c r="N31" s="23"/>
      <c r="O31" s="23"/>
      <c r="P31" s="23"/>
      <c r="Q31" s="23"/>
      <c r="R31" s="23"/>
    </row>
    <row r="32" spans="1:18" s="304" customFormat="1">
      <c r="A32" s="20"/>
      <c r="B32" s="21"/>
      <c r="C32" s="22"/>
      <c r="D32" s="23"/>
      <c r="E32" s="23"/>
      <c r="F32" s="23"/>
      <c r="G32" s="23"/>
      <c r="H32" s="23"/>
      <c r="I32" s="23"/>
      <c r="J32" s="23"/>
      <c r="K32" s="23"/>
      <c r="L32" s="23"/>
      <c r="M32" s="23"/>
      <c r="N32" s="23"/>
      <c r="O32" s="23"/>
      <c r="P32" s="23"/>
      <c r="Q32" s="23"/>
      <c r="R32" s="23"/>
    </row>
    <row r="33" spans="1:18" s="304" customFormat="1">
      <c r="A33" s="20"/>
      <c r="B33" s="21"/>
      <c r="C33" s="22"/>
      <c r="D33" s="23"/>
      <c r="E33" s="23"/>
      <c r="F33" s="23"/>
      <c r="G33" s="23"/>
      <c r="H33" s="23"/>
      <c r="I33" s="23"/>
      <c r="J33" s="23"/>
      <c r="K33" s="23"/>
      <c r="L33" s="23"/>
      <c r="M33" s="23"/>
      <c r="N33" s="23"/>
      <c r="O33" s="23"/>
      <c r="P33" s="23"/>
      <c r="Q33" s="23"/>
      <c r="R33" s="23"/>
    </row>
    <row r="34" spans="1:18" s="304" customFormat="1">
      <c r="A34" s="20"/>
      <c r="B34" s="21"/>
      <c r="C34" s="22"/>
      <c r="D34" s="23"/>
      <c r="E34" s="23"/>
      <c r="F34" s="23"/>
      <c r="G34" s="23"/>
      <c r="H34" s="23"/>
      <c r="I34" s="23"/>
      <c r="J34" s="23"/>
      <c r="K34" s="23"/>
      <c r="L34" s="23"/>
      <c r="M34" s="23"/>
      <c r="N34" s="23"/>
      <c r="O34" s="23"/>
      <c r="P34" s="23"/>
      <c r="Q34" s="23"/>
      <c r="R34" s="23"/>
    </row>
    <row r="35" spans="1:18" s="304" customFormat="1">
      <c r="A35" s="20"/>
      <c r="B35" s="21"/>
      <c r="C35" s="22"/>
      <c r="D35" s="23"/>
      <c r="E35" s="23"/>
      <c r="F35" s="23"/>
      <c r="G35" s="23"/>
      <c r="H35" s="23"/>
      <c r="I35" s="23"/>
      <c r="J35" s="23"/>
      <c r="K35" s="23"/>
      <c r="L35" s="23"/>
      <c r="M35" s="23"/>
      <c r="N35" s="23"/>
      <c r="O35" s="23"/>
      <c r="P35" s="23"/>
      <c r="Q35" s="23"/>
      <c r="R35" s="23"/>
    </row>
    <row r="36" spans="1:18" s="304" customFormat="1">
      <c r="A36" s="20"/>
      <c r="B36" s="21"/>
      <c r="C36" s="22"/>
      <c r="D36" s="23"/>
      <c r="E36" s="23"/>
      <c r="F36" s="23"/>
      <c r="G36" s="23"/>
      <c r="H36" s="23"/>
      <c r="I36" s="23"/>
      <c r="J36" s="23"/>
      <c r="K36" s="23"/>
      <c r="L36" s="23"/>
      <c r="M36" s="23"/>
      <c r="N36" s="23"/>
      <c r="O36" s="23"/>
      <c r="P36" s="23"/>
      <c r="Q36" s="23"/>
      <c r="R36" s="23"/>
    </row>
    <row r="37" spans="1:18" thickBot="1">
      <c r="A37" s="519" t="s">
        <v>48</v>
      </c>
      <c r="B37" s="519"/>
      <c r="C37" s="519"/>
      <c r="D37" s="519"/>
      <c r="E37" s="519"/>
      <c r="F37" s="519"/>
      <c r="G37" s="519"/>
      <c r="H37" s="519"/>
      <c r="I37" s="519"/>
      <c r="J37" s="519"/>
      <c r="K37" s="519"/>
      <c r="L37" s="519"/>
      <c r="M37" s="519"/>
      <c r="N37" s="519"/>
      <c r="O37" s="519"/>
      <c r="P37" s="519"/>
      <c r="Q37" s="519"/>
      <c r="R37" s="519"/>
    </row>
    <row r="38" spans="1:18" ht="15">
      <c r="A38" s="520" t="s">
        <v>1</v>
      </c>
      <c r="B38" s="522" t="s">
        <v>2</v>
      </c>
      <c r="C38" s="522" t="s">
        <v>3</v>
      </c>
      <c r="D38" s="522" t="s">
        <v>4</v>
      </c>
      <c r="E38" s="522"/>
      <c r="F38" s="522"/>
      <c r="G38" s="522" t="s">
        <v>5</v>
      </c>
      <c r="H38" s="524" t="s">
        <v>6</v>
      </c>
      <c r="I38" s="525"/>
      <c r="J38" s="525"/>
      <c r="K38" s="525"/>
      <c r="L38" s="526"/>
      <c r="M38" s="522" t="s">
        <v>7</v>
      </c>
      <c r="N38" s="524"/>
      <c r="O38" s="524"/>
      <c r="P38" s="524"/>
      <c r="Q38" s="524"/>
      <c r="R38" s="527"/>
    </row>
    <row r="39" spans="1:18" ht="29.25" thickBot="1">
      <c r="A39" s="521"/>
      <c r="B39" s="523"/>
      <c r="C39" s="523"/>
      <c r="D39" s="400" t="s">
        <v>49</v>
      </c>
      <c r="E39" s="400" t="s">
        <v>50</v>
      </c>
      <c r="F39" s="400" t="s">
        <v>51</v>
      </c>
      <c r="G39" s="523"/>
      <c r="H39" s="400" t="s">
        <v>11</v>
      </c>
      <c r="I39" s="400" t="s">
        <v>12</v>
      </c>
      <c r="J39" s="400" t="s">
        <v>13</v>
      </c>
      <c r="K39" s="400" t="s">
        <v>14</v>
      </c>
      <c r="L39" s="400" t="s">
        <v>15</v>
      </c>
      <c r="M39" s="400" t="s">
        <v>16</v>
      </c>
      <c r="N39" s="401" t="s">
        <v>17</v>
      </c>
      <c r="O39" s="25" t="s">
        <v>18</v>
      </c>
      <c r="P39" s="401" t="s">
        <v>19</v>
      </c>
      <c r="Q39" s="401" t="s">
        <v>20</v>
      </c>
      <c r="R39" s="402" t="s">
        <v>21</v>
      </c>
    </row>
    <row r="40" spans="1:18" ht="15">
      <c r="A40" s="14">
        <v>1</v>
      </c>
      <c r="B40" s="437" t="s">
        <v>52</v>
      </c>
      <c r="C40" s="12">
        <v>40</v>
      </c>
      <c r="D40" s="132">
        <f t="shared" ref="D40:R40" si="6">SUM(D41:D43)</f>
        <v>4.9640000000000004</v>
      </c>
      <c r="E40" s="132">
        <f t="shared" si="6"/>
        <v>9.3699999999999992</v>
      </c>
      <c r="F40" s="132">
        <f t="shared" si="6"/>
        <v>9.7479999999999993</v>
      </c>
      <c r="G40" s="132">
        <f t="shared" si="6"/>
        <v>144.29000000000002</v>
      </c>
      <c r="H40" s="132">
        <f t="shared" si="6"/>
        <v>3.9E-2</v>
      </c>
      <c r="I40" s="132">
        <f t="shared" si="6"/>
        <v>6.3E-2</v>
      </c>
      <c r="J40" s="132">
        <f t="shared" si="6"/>
        <v>0.1</v>
      </c>
      <c r="K40" s="132">
        <f>SUM(K41:K43)</f>
        <v>6.9000000000000006E-2</v>
      </c>
      <c r="L40" s="132">
        <f>SUM(L41:L43)</f>
        <v>0.39400000000000002</v>
      </c>
      <c r="M40" s="132">
        <f t="shared" si="6"/>
        <v>132.6</v>
      </c>
      <c r="N40" s="132">
        <f t="shared" si="6"/>
        <v>1E-3</v>
      </c>
      <c r="O40" s="132">
        <f t="shared" si="6"/>
        <v>11.254</v>
      </c>
      <c r="P40" s="132">
        <f t="shared" si="6"/>
        <v>3.0000000000000001E-3</v>
      </c>
      <c r="Q40" s="132">
        <f t="shared" si="6"/>
        <v>85.44</v>
      </c>
      <c r="R40" s="133">
        <f t="shared" si="6"/>
        <v>0.55800000000000005</v>
      </c>
    </row>
    <row r="41" spans="1:18" ht="15">
      <c r="A41" s="14"/>
      <c r="B41" s="5" t="s">
        <v>39</v>
      </c>
      <c r="C41" s="5" t="s">
        <v>53</v>
      </c>
      <c r="D41" s="131">
        <v>5.3999999999999999E-2</v>
      </c>
      <c r="E41" s="131">
        <v>4.93</v>
      </c>
      <c r="F41" s="131">
        <v>8.7999999999999995E-2</v>
      </c>
      <c r="G41" s="131">
        <v>45.02</v>
      </c>
      <c r="H41" s="131">
        <v>1E-3</v>
      </c>
      <c r="I41" s="131">
        <v>8.0000000000000002E-3</v>
      </c>
      <c r="J41" s="131">
        <v>0</v>
      </c>
      <c r="K41" s="131">
        <v>3.1E-2</v>
      </c>
      <c r="L41" s="131">
        <v>6.8000000000000005E-2</v>
      </c>
      <c r="M41" s="131">
        <v>1.6319999999999999</v>
      </c>
      <c r="N41" s="135">
        <v>0</v>
      </c>
      <c r="O41" s="135">
        <v>3.4000000000000002E-2</v>
      </c>
      <c r="P41" s="135">
        <v>0</v>
      </c>
      <c r="Q41" s="135">
        <v>2.04</v>
      </c>
      <c r="R41" s="136">
        <v>1.4E-2</v>
      </c>
    </row>
    <row r="42" spans="1:18" ht="15">
      <c r="A42" s="14"/>
      <c r="B42" s="5" t="s">
        <v>54</v>
      </c>
      <c r="C42" s="5" t="s">
        <v>55</v>
      </c>
      <c r="D42" s="131">
        <v>3.33</v>
      </c>
      <c r="E42" s="131">
        <v>4.24</v>
      </c>
      <c r="F42" s="131">
        <v>0</v>
      </c>
      <c r="G42" s="131">
        <v>52.27</v>
      </c>
      <c r="H42" s="131">
        <v>6.0000000000000001E-3</v>
      </c>
      <c r="I42" s="131">
        <v>4.2999999999999997E-2</v>
      </c>
      <c r="J42" s="131">
        <v>0.1</v>
      </c>
      <c r="K42" s="131">
        <v>3.7999999999999999E-2</v>
      </c>
      <c r="L42" s="131">
        <v>6.6000000000000003E-2</v>
      </c>
      <c r="M42" s="131">
        <v>126.36799999999999</v>
      </c>
      <c r="N42" s="135">
        <v>0</v>
      </c>
      <c r="O42" s="135">
        <v>4.62</v>
      </c>
      <c r="P42" s="135">
        <v>2E-3</v>
      </c>
      <c r="Q42" s="135">
        <v>66</v>
      </c>
      <c r="R42" s="136">
        <v>0.14399999999999999</v>
      </c>
    </row>
    <row r="43" spans="1:18" ht="15">
      <c r="A43" s="14"/>
      <c r="B43" s="5" t="s">
        <v>56</v>
      </c>
      <c r="C43" s="5" t="s">
        <v>43</v>
      </c>
      <c r="D43" s="131">
        <v>1.58</v>
      </c>
      <c r="E43" s="131">
        <v>0.2</v>
      </c>
      <c r="F43" s="131">
        <v>9.66</v>
      </c>
      <c r="G43" s="131">
        <v>47</v>
      </c>
      <c r="H43" s="131">
        <v>3.2000000000000001E-2</v>
      </c>
      <c r="I43" s="131">
        <v>1.2E-2</v>
      </c>
      <c r="J43" s="131">
        <v>0</v>
      </c>
      <c r="K43" s="131">
        <v>0</v>
      </c>
      <c r="L43" s="131">
        <v>0.26</v>
      </c>
      <c r="M43" s="131">
        <v>4.5999999999999996</v>
      </c>
      <c r="N43" s="135">
        <v>1E-3</v>
      </c>
      <c r="O43" s="135">
        <v>6.6</v>
      </c>
      <c r="P43" s="135">
        <v>1E-3</v>
      </c>
      <c r="Q43" s="135">
        <v>17.399999999999999</v>
      </c>
      <c r="R43" s="136">
        <v>0.4</v>
      </c>
    </row>
    <row r="44" spans="1:18" ht="28.5">
      <c r="A44" s="46" t="s">
        <v>530</v>
      </c>
      <c r="B44" s="438" t="s">
        <v>531</v>
      </c>
      <c r="C44" s="85" t="s">
        <v>40</v>
      </c>
      <c r="D44" s="477">
        <f>SUM(D45:D50)</f>
        <v>3.7080000000000002</v>
      </c>
      <c r="E44" s="477">
        <f t="shared" ref="E44:R44" si="7">SUM(E45:E50)</f>
        <v>9.43</v>
      </c>
      <c r="F44" s="477">
        <f t="shared" si="7"/>
        <v>23.788</v>
      </c>
      <c r="G44" s="477">
        <f t="shared" si="7"/>
        <v>189.22</v>
      </c>
      <c r="H44" s="282">
        <f t="shared" si="7"/>
        <v>6.2E-2</v>
      </c>
      <c r="I44" s="282">
        <f t="shared" si="7"/>
        <v>0.18300000000000002</v>
      </c>
      <c r="J44" s="477">
        <f t="shared" si="7"/>
        <v>1.456</v>
      </c>
      <c r="K44" s="477">
        <f t="shared" si="7"/>
        <v>5.2000000000000005E-2</v>
      </c>
      <c r="L44" s="477">
        <f t="shared" si="7"/>
        <v>0.14000000000000001</v>
      </c>
      <c r="M44" s="477">
        <f t="shared" si="7"/>
        <v>137.82</v>
      </c>
      <c r="N44" s="477">
        <f t="shared" si="7"/>
        <v>0.01</v>
      </c>
      <c r="O44" s="477">
        <f t="shared" si="7"/>
        <v>25.71</v>
      </c>
      <c r="P44" s="477">
        <f t="shared" si="7"/>
        <v>5.0000000000000001E-3</v>
      </c>
      <c r="Q44" s="477">
        <f t="shared" si="7"/>
        <v>132.6</v>
      </c>
      <c r="R44" s="478">
        <f t="shared" si="7"/>
        <v>0.29700000000000004</v>
      </c>
    </row>
    <row r="45" spans="1:18" ht="15">
      <c r="A45" s="479"/>
      <c r="B45" s="5" t="s">
        <v>39</v>
      </c>
      <c r="C45" s="480" t="s">
        <v>118</v>
      </c>
      <c r="D45" s="445">
        <v>4.8000000000000001E-2</v>
      </c>
      <c r="E45" s="445">
        <v>4.3499999999999996</v>
      </c>
      <c r="F45" s="445">
        <v>7.8E-2</v>
      </c>
      <c r="G45" s="445">
        <v>39.72</v>
      </c>
      <c r="H45" s="445">
        <v>1E-3</v>
      </c>
      <c r="I45" s="445">
        <v>7.0000000000000001E-3</v>
      </c>
      <c r="J45" s="445">
        <v>0</v>
      </c>
      <c r="K45" s="445">
        <v>2.7E-2</v>
      </c>
      <c r="L45" s="445">
        <v>0.06</v>
      </c>
      <c r="M45" s="445">
        <v>1.44</v>
      </c>
      <c r="N45" s="481">
        <v>0</v>
      </c>
      <c r="O45" s="481">
        <v>0.03</v>
      </c>
      <c r="P45" s="481">
        <v>0</v>
      </c>
      <c r="Q45" s="481">
        <v>1.8</v>
      </c>
      <c r="R45" s="482">
        <v>1.2E-2</v>
      </c>
    </row>
    <row r="46" spans="1:18" ht="15">
      <c r="A46" s="88"/>
      <c r="B46" s="61" t="s">
        <v>98</v>
      </c>
      <c r="C46" s="483" t="s">
        <v>120</v>
      </c>
      <c r="D46" s="484">
        <v>0</v>
      </c>
      <c r="E46" s="484">
        <v>0</v>
      </c>
      <c r="F46" s="484">
        <v>0</v>
      </c>
      <c r="G46" s="484">
        <v>0</v>
      </c>
      <c r="H46" s="285">
        <v>0</v>
      </c>
      <c r="I46" s="285">
        <v>0</v>
      </c>
      <c r="J46" s="484">
        <v>0</v>
      </c>
      <c r="K46" s="484">
        <v>0</v>
      </c>
      <c r="L46" s="484">
        <v>0</v>
      </c>
      <c r="M46" s="285">
        <v>0</v>
      </c>
      <c r="N46" s="285">
        <v>0</v>
      </c>
      <c r="O46" s="285">
        <v>0</v>
      </c>
      <c r="P46" s="285">
        <v>0</v>
      </c>
      <c r="Q46" s="285">
        <v>0</v>
      </c>
      <c r="R46" s="485">
        <v>0</v>
      </c>
    </row>
    <row r="47" spans="1:18" ht="15">
      <c r="A47" s="88"/>
      <c r="B47" s="61" t="s">
        <v>62</v>
      </c>
      <c r="C47" s="483" t="s">
        <v>532</v>
      </c>
      <c r="D47" s="484">
        <v>3.14</v>
      </c>
      <c r="E47" s="484">
        <v>3.58</v>
      </c>
      <c r="F47" s="484">
        <v>5.26</v>
      </c>
      <c r="G47" s="484">
        <v>64.959999999999994</v>
      </c>
      <c r="H47" s="285">
        <v>4.4999999999999998E-2</v>
      </c>
      <c r="I47" s="285">
        <v>0.16800000000000001</v>
      </c>
      <c r="J47" s="484">
        <v>1.456</v>
      </c>
      <c r="K47" s="484">
        <v>2.5000000000000001E-2</v>
      </c>
      <c r="L47" s="484">
        <v>0</v>
      </c>
      <c r="M47" s="285">
        <v>134.6</v>
      </c>
      <c r="N47" s="285">
        <v>0.01</v>
      </c>
      <c r="O47" s="285">
        <v>15.68</v>
      </c>
      <c r="P47" s="285">
        <v>2E-3</v>
      </c>
      <c r="Q47" s="285">
        <v>100.8</v>
      </c>
      <c r="R47" s="485">
        <v>6.7000000000000004E-2</v>
      </c>
    </row>
    <row r="48" spans="1:18" ht="15">
      <c r="A48" s="88"/>
      <c r="B48" s="61" t="s">
        <v>64</v>
      </c>
      <c r="C48" s="483" t="s">
        <v>118</v>
      </c>
      <c r="D48" s="484">
        <v>0</v>
      </c>
      <c r="E48" s="484">
        <v>0</v>
      </c>
      <c r="F48" s="484">
        <v>5.99</v>
      </c>
      <c r="G48" s="484">
        <v>23.94</v>
      </c>
      <c r="H48" s="285">
        <v>0</v>
      </c>
      <c r="I48" s="285">
        <v>0</v>
      </c>
      <c r="J48" s="484">
        <v>0</v>
      </c>
      <c r="K48" s="484">
        <v>0</v>
      </c>
      <c r="L48" s="484">
        <v>0</v>
      </c>
      <c r="M48" s="285">
        <v>0.18</v>
      </c>
      <c r="N48" s="285">
        <v>0</v>
      </c>
      <c r="O48" s="285">
        <v>0</v>
      </c>
      <c r="P48" s="285">
        <v>0</v>
      </c>
      <c r="Q48" s="285">
        <v>0</v>
      </c>
      <c r="R48" s="485">
        <v>1.7999999999999999E-2</v>
      </c>
    </row>
    <row r="49" spans="1:18" ht="15">
      <c r="A49" s="88"/>
      <c r="B49" s="61" t="s">
        <v>122</v>
      </c>
      <c r="C49" s="483" t="s">
        <v>43</v>
      </c>
      <c r="D49" s="484">
        <v>0.52</v>
      </c>
      <c r="E49" s="484">
        <v>1.5</v>
      </c>
      <c r="F49" s="484">
        <v>12.46</v>
      </c>
      <c r="G49" s="484">
        <v>60.6</v>
      </c>
      <c r="H49" s="285">
        <v>1.6E-2</v>
      </c>
      <c r="I49" s="285">
        <v>8.0000000000000002E-3</v>
      </c>
      <c r="J49" s="484">
        <v>0</v>
      </c>
      <c r="K49" s="484">
        <v>0</v>
      </c>
      <c r="L49" s="484">
        <v>0.08</v>
      </c>
      <c r="M49" s="285">
        <v>1.6</v>
      </c>
      <c r="N49" s="285">
        <v>0</v>
      </c>
      <c r="O49" s="285">
        <v>10</v>
      </c>
      <c r="P49" s="285">
        <v>3.0000000000000001E-3</v>
      </c>
      <c r="Q49" s="285">
        <v>30</v>
      </c>
      <c r="R49" s="485">
        <v>0.2</v>
      </c>
    </row>
    <row r="50" spans="1:18" ht="15">
      <c r="A50" s="88"/>
      <c r="B50" s="61" t="s">
        <v>89</v>
      </c>
      <c r="C50" s="483" t="s">
        <v>121</v>
      </c>
      <c r="D50" s="484">
        <v>0</v>
      </c>
      <c r="E50" s="484">
        <v>0</v>
      </c>
      <c r="F50" s="484">
        <v>0</v>
      </c>
      <c r="G50" s="484">
        <v>0</v>
      </c>
      <c r="H50" s="285">
        <v>0</v>
      </c>
      <c r="I50" s="285">
        <v>0</v>
      </c>
      <c r="J50" s="484">
        <v>0</v>
      </c>
      <c r="K50" s="484">
        <v>0</v>
      </c>
      <c r="L50" s="484">
        <v>0</v>
      </c>
      <c r="M50" s="285">
        <v>0</v>
      </c>
      <c r="N50" s="285">
        <v>0</v>
      </c>
      <c r="O50" s="285">
        <v>0</v>
      </c>
      <c r="P50" s="285">
        <v>0</v>
      </c>
      <c r="Q50" s="285">
        <v>0</v>
      </c>
      <c r="R50" s="485">
        <v>0</v>
      </c>
    </row>
    <row r="51" spans="1:18" ht="28.5">
      <c r="A51" s="37">
        <v>395</v>
      </c>
      <c r="B51" s="437" t="s">
        <v>67</v>
      </c>
      <c r="C51" s="12" t="s">
        <v>40</v>
      </c>
      <c r="D51" s="38">
        <f>SUM(D52:D55)</f>
        <v>3.59</v>
      </c>
      <c r="E51" s="38">
        <f t="shared" ref="E51:R51" si="8">SUM(E52:E55)</f>
        <v>3.43</v>
      </c>
      <c r="F51" s="38">
        <f t="shared" si="8"/>
        <v>16.830000000000002</v>
      </c>
      <c r="G51" s="38">
        <f t="shared" si="8"/>
        <v>111.79</v>
      </c>
      <c r="H51" s="38">
        <f t="shared" si="8"/>
        <v>0.02</v>
      </c>
      <c r="I51" s="38">
        <f t="shared" si="8"/>
        <v>7.4999999999999997E-2</v>
      </c>
      <c r="J51" s="38">
        <f t="shared" si="8"/>
        <v>0.6</v>
      </c>
      <c r="K51" s="38">
        <f>SUM(K52:K55)</f>
        <v>2.1999999999999999E-2</v>
      </c>
      <c r="L51" s="38">
        <f>SUM(L52:L55)</f>
        <v>0</v>
      </c>
      <c r="M51" s="38">
        <f t="shared" si="8"/>
        <v>60.6</v>
      </c>
      <c r="N51" s="38">
        <f>SUM(N52:N55)</f>
        <v>8.9999999999999993E-3</v>
      </c>
      <c r="O51" s="38">
        <f>SUM(O52:O55)</f>
        <v>14</v>
      </c>
      <c r="P51" s="38">
        <f>SUM(P52:P55)</f>
        <v>0</v>
      </c>
      <c r="Q51" s="38">
        <f>SUM(Q52:Q55)</f>
        <v>30</v>
      </c>
      <c r="R51" s="39">
        <f t="shared" si="8"/>
        <v>0.09</v>
      </c>
    </row>
    <row r="52" spans="1:18">
      <c r="A52" s="37"/>
      <c r="B52" s="5" t="s">
        <v>31</v>
      </c>
      <c r="C52" s="6" t="s">
        <v>68</v>
      </c>
      <c r="D52" s="386">
        <v>0</v>
      </c>
      <c r="E52" s="386">
        <v>0</v>
      </c>
      <c r="F52" s="386">
        <v>0</v>
      </c>
      <c r="G52" s="386">
        <v>0</v>
      </c>
      <c r="H52" s="40">
        <v>0</v>
      </c>
      <c r="I52" s="40">
        <v>0</v>
      </c>
      <c r="J52" s="386">
        <v>0</v>
      </c>
      <c r="K52" s="386">
        <v>0</v>
      </c>
      <c r="L52" s="386">
        <v>0</v>
      </c>
      <c r="M52" s="40">
        <v>0</v>
      </c>
      <c r="N52" s="41">
        <v>0</v>
      </c>
      <c r="O52" s="41">
        <v>0</v>
      </c>
      <c r="P52" s="41">
        <v>0</v>
      </c>
      <c r="Q52" s="41">
        <v>0</v>
      </c>
      <c r="R52" s="42">
        <v>0</v>
      </c>
    </row>
    <row r="53" spans="1:18" ht="30">
      <c r="A53" s="37"/>
      <c r="B53" s="5" t="s">
        <v>69</v>
      </c>
      <c r="C53" s="6" t="s">
        <v>70</v>
      </c>
      <c r="D53" s="386">
        <v>3.5</v>
      </c>
      <c r="E53" s="386">
        <v>3</v>
      </c>
      <c r="F53" s="386">
        <v>4.7</v>
      </c>
      <c r="G53" s="386">
        <v>63</v>
      </c>
      <c r="H53" s="40">
        <v>0</v>
      </c>
      <c r="I53" s="40">
        <v>0</v>
      </c>
      <c r="J53" s="386">
        <v>0.6</v>
      </c>
      <c r="K53" s="386">
        <v>2.1999999999999999E-2</v>
      </c>
      <c r="L53" s="386">
        <v>0</v>
      </c>
      <c r="M53" s="40">
        <v>0</v>
      </c>
      <c r="N53" s="41">
        <v>8.9999999999999993E-3</v>
      </c>
      <c r="O53" s="41">
        <v>14</v>
      </c>
      <c r="P53" s="41">
        <v>0</v>
      </c>
      <c r="Q53" s="41">
        <v>30</v>
      </c>
      <c r="R53" s="42">
        <v>0</v>
      </c>
    </row>
    <row r="54" spans="1:18">
      <c r="A54" s="37"/>
      <c r="B54" s="5" t="s">
        <v>42</v>
      </c>
      <c r="C54" s="6" t="s">
        <v>71</v>
      </c>
      <c r="D54" s="386">
        <v>0</v>
      </c>
      <c r="E54" s="386">
        <v>0</v>
      </c>
      <c r="F54" s="386">
        <v>11.1</v>
      </c>
      <c r="G54" s="386">
        <v>42.14</v>
      </c>
      <c r="H54" s="40">
        <v>0</v>
      </c>
      <c r="I54" s="40">
        <v>0</v>
      </c>
      <c r="J54" s="386">
        <v>0</v>
      </c>
      <c r="K54" s="386">
        <v>0</v>
      </c>
      <c r="L54" s="386">
        <v>0</v>
      </c>
      <c r="M54" s="40">
        <v>0.6</v>
      </c>
      <c r="N54" s="41">
        <v>0</v>
      </c>
      <c r="O54" s="41">
        <v>0</v>
      </c>
      <c r="P54" s="41">
        <v>0</v>
      </c>
      <c r="Q54" s="41">
        <v>0</v>
      </c>
      <c r="R54" s="42">
        <v>0.06</v>
      </c>
    </row>
    <row r="55" spans="1:18">
      <c r="A55" s="37"/>
      <c r="B55" s="5" t="s">
        <v>72</v>
      </c>
      <c r="C55" s="6" t="s">
        <v>73</v>
      </c>
      <c r="D55" s="386">
        <v>0.09</v>
      </c>
      <c r="E55" s="386">
        <v>0.43</v>
      </c>
      <c r="F55" s="386">
        <v>1.03</v>
      </c>
      <c r="G55" s="386">
        <v>6.65</v>
      </c>
      <c r="H55" s="40">
        <v>0.02</v>
      </c>
      <c r="I55" s="40">
        <v>7.4999999999999997E-2</v>
      </c>
      <c r="J55" s="386">
        <v>0</v>
      </c>
      <c r="K55" s="386">
        <v>0</v>
      </c>
      <c r="L55" s="386">
        <v>0</v>
      </c>
      <c r="M55" s="40">
        <v>60</v>
      </c>
      <c r="N55" s="41">
        <v>0</v>
      </c>
      <c r="O55" s="41">
        <v>0</v>
      </c>
      <c r="P55" s="41">
        <v>0</v>
      </c>
      <c r="Q55" s="41">
        <v>0</v>
      </c>
      <c r="R55" s="42">
        <v>0.03</v>
      </c>
    </row>
    <row r="56" spans="1:18" ht="15">
      <c r="A56" s="14">
        <v>10</v>
      </c>
      <c r="B56" s="437" t="s">
        <v>44</v>
      </c>
      <c r="C56" s="12">
        <v>30</v>
      </c>
      <c r="D56" s="132">
        <f t="shared" ref="D56:R56" si="9">SUM(D57)</f>
        <v>2.37</v>
      </c>
      <c r="E56" s="132">
        <f t="shared" si="9"/>
        <v>0.27</v>
      </c>
      <c r="F56" s="132">
        <f t="shared" si="9"/>
        <v>11.4</v>
      </c>
      <c r="G56" s="132">
        <f t="shared" si="9"/>
        <v>59.7</v>
      </c>
      <c r="H56" s="132">
        <f t="shared" si="9"/>
        <v>4.8000000000000001E-2</v>
      </c>
      <c r="I56" s="132">
        <f t="shared" si="9"/>
        <v>1.7999999999999999E-2</v>
      </c>
      <c r="J56" s="132">
        <f t="shared" si="9"/>
        <v>0</v>
      </c>
      <c r="K56" s="132">
        <f>SUM(K57)</f>
        <v>0</v>
      </c>
      <c r="L56" s="132">
        <f>SUM(L57)</f>
        <v>0.39</v>
      </c>
      <c r="M56" s="132">
        <f t="shared" si="9"/>
        <v>6.9</v>
      </c>
      <c r="N56" s="132">
        <f t="shared" si="9"/>
        <v>1E-3</v>
      </c>
      <c r="O56" s="132">
        <f t="shared" si="9"/>
        <v>9.9</v>
      </c>
      <c r="P56" s="132">
        <f t="shared" si="9"/>
        <v>2E-3</v>
      </c>
      <c r="Q56" s="132">
        <f t="shared" si="9"/>
        <v>26.1</v>
      </c>
      <c r="R56" s="133">
        <f t="shared" si="9"/>
        <v>0.6</v>
      </c>
    </row>
    <row r="57" spans="1:18" ht="30">
      <c r="A57" s="403"/>
      <c r="B57" s="17" t="s">
        <v>45</v>
      </c>
      <c r="C57" s="404" t="s">
        <v>46</v>
      </c>
      <c r="D57" s="405">
        <v>2.37</v>
      </c>
      <c r="E57" s="405">
        <v>0.27</v>
      </c>
      <c r="F57" s="405">
        <v>11.4</v>
      </c>
      <c r="G57" s="405">
        <v>59.7</v>
      </c>
      <c r="H57" s="405">
        <v>4.8000000000000001E-2</v>
      </c>
      <c r="I57" s="405">
        <v>1.7999999999999999E-2</v>
      </c>
      <c r="J57" s="405">
        <v>0</v>
      </c>
      <c r="K57" s="405">
        <v>0</v>
      </c>
      <c r="L57" s="405">
        <v>0.39</v>
      </c>
      <c r="M57" s="405">
        <v>6.9</v>
      </c>
      <c r="N57" s="406">
        <v>1E-3</v>
      </c>
      <c r="O57" s="406">
        <v>9.9</v>
      </c>
      <c r="P57" s="406">
        <v>2E-3</v>
      </c>
      <c r="Q57" s="406">
        <v>26.1</v>
      </c>
      <c r="R57" s="407">
        <v>0.6</v>
      </c>
    </row>
    <row r="58" spans="1:18" ht="15">
      <c r="A58" s="46">
        <v>140</v>
      </c>
      <c r="B58" s="437" t="s">
        <v>74</v>
      </c>
      <c r="C58" s="12">
        <v>100</v>
      </c>
      <c r="D58" s="15">
        <f>SUM(D59)</f>
        <v>0.2</v>
      </c>
      <c r="E58" s="15">
        <f t="shared" ref="E58:R58" si="10">SUM(E59)</f>
        <v>0.9</v>
      </c>
      <c r="F58" s="15">
        <f t="shared" si="10"/>
        <v>8.1</v>
      </c>
      <c r="G58" s="15">
        <f t="shared" si="10"/>
        <v>40</v>
      </c>
      <c r="H58" s="15">
        <f t="shared" si="10"/>
        <v>0.04</v>
      </c>
      <c r="I58" s="15">
        <f t="shared" si="10"/>
        <v>0.03</v>
      </c>
      <c r="J58" s="15">
        <f t="shared" si="10"/>
        <v>60</v>
      </c>
      <c r="K58" s="47">
        <f>SUM(K59)</f>
        <v>8.0000000000000002E-3</v>
      </c>
      <c r="L58" s="47">
        <f>SUM(L59)</f>
        <v>0.2</v>
      </c>
      <c r="M58" s="15">
        <f t="shared" si="10"/>
        <v>34</v>
      </c>
      <c r="N58" s="15">
        <f t="shared" si="10"/>
        <v>2E-3</v>
      </c>
      <c r="O58" s="15">
        <f t="shared" si="10"/>
        <v>13</v>
      </c>
      <c r="P58" s="15">
        <f t="shared" si="10"/>
        <v>0</v>
      </c>
      <c r="Q58" s="15">
        <f t="shared" si="10"/>
        <v>23</v>
      </c>
      <c r="R58" s="16">
        <f t="shared" si="10"/>
        <v>0.3</v>
      </c>
    </row>
    <row r="59" spans="1:18" ht="16.5" thickBot="1">
      <c r="A59" s="48"/>
      <c r="B59" s="17" t="s">
        <v>75</v>
      </c>
      <c r="C59" s="49" t="s">
        <v>76</v>
      </c>
      <c r="D59" s="17">
        <v>0.2</v>
      </c>
      <c r="E59" s="17">
        <v>0.9</v>
      </c>
      <c r="F59" s="17">
        <v>8.1</v>
      </c>
      <c r="G59" s="17">
        <v>40</v>
      </c>
      <c r="H59" s="50">
        <v>0.04</v>
      </c>
      <c r="I59" s="50">
        <v>0.03</v>
      </c>
      <c r="J59" s="50">
        <v>60</v>
      </c>
      <c r="K59" s="50">
        <v>8.0000000000000002E-3</v>
      </c>
      <c r="L59" s="50">
        <v>0.2</v>
      </c>
      <c r="M59" s="50">
        <v>34</v>
      </c>
      <c r="N59" s="51">
        <v>2E-3</v>
      </c>
      <c r="O59" s="51">
        <v>13</v>
      </c>
      <c r="P59" s="51">
        <v>0</v>
      </c>
      <c r="Q59" s="51">
        <v>23</v>
      </c>
      <c r="R59" s="52">
        <v>0.3</v>
      </c>
    </row>
    <row r="60" spans="1:18" thickBot="1">
      <c r="A60" s="542" t="s">
        <v>77</v>
      </c>
      <c r="B60" s="543"/>
      <c r="C60" s="544"/>
      <c r="D60" s="408">
        <f t="shared" ref="D60:R60" si="11">SUM(D40,D44,D51,D56,D58,)</f>
        <v>14.832000000000001</v>
      </c>
      <c r="E60" s="408">
        <f t="shared" si="11"/>
        <v>23.399999999999995</v>
      </c>
      <c r="F60" s="408">
        <f t="shared" si="11"/>
        <v>69.866</v>
      </c>
      <c r="G60" s="408">
        <f t="shared" si="11"/>
        <v>545</v>
      </c>
      <c r="H60" s="408">
        <f t="shared" si="11"/>
        <v>0.20900000000000002</v>
      </c>
      <c r="I60" s="408">
        <f t="shared" si="11"/>
        <v>0.36899999999999999</v>
      </c>
      <c r="J60" s="408">
        <f t="shared" si="11"/>
        <v>62.155999999999999</v>
      </c>
      <c r="K60" s="408">
        <f t="shared" si="11"/>
        <v>0.15100000000000002</v>
      </c>
      <c r="L60" s="408">
        <f t="shared" si="11"/>
        <v>1.1240000000000001</v>
      </c>
      <c r="M60" s="408">
        <f t="shared" si="11"/>
        <v>371.91999999999996</v>
      </c>
      <c r="N60" s="408">
        <f t="shared" si="11"/>
        <v>2.3E-2</v>
      </c>
      <c r="O60" s="408">
        <f t="shared" si="11"/>
        <v>73.864000000000004</v>
      </c>
      <c r="P60" s="408">
        <f t="shared" si="11"/>
        <v>0.01</v>
      </c>
      <c r="Q60" s="408">
        <f t="shared" si="11"/>
        <v>297.14</v>
      </c>
      <c r="R60" s="408">
        <f t="shared" si="11"/>
        <v>1.845</v>
      </c>
    </row>
    <row r="61" spans="1:18">
      <c r="A61" s="20"/>
      <c r="B61" s="21"/>
      <c r="C61" s="22"/>
      <c r="D61" s="23"/>
      <c r="E61" s="23"/>
      <c r="F61" s="23"/>
      <c r="G61" s="23"/>
      <c r="H61" s="23"/>
      <c r="I61" s="23"/>
      <c r="J61" s="23"/>
      <c r="K61" s="23"/>
      <c r="L61" s="23"/>
      <c r="M61" s="23"/>
      <c r="N61" s="23"/>
      <c r="O61" s="23"/>
      <c r="P61" s="23"/>
      <c r="Q61" s="23"/>
      <c r="R61" s="23"/>
    </row>
    <row r="62" spans="1:18">
      <c r="A62" s="20"/>
      <c r="B62" s="21"/>
      <c r="C62" s="22"/>
      <c r="D62" s="23"/>
      <c r="E62" s="23"/>
      <c r="F62" s="23"/>
      <c r="G62" s="23"/>
      <c r="H62" s="23"/>
      <c r="I62" s="23"/>
      <c r="J62" s="23"/>
      <c r="K62" s="23"/>
      <c r="L62" s="23"/>
      <c r="M62" s="23"/>
      <c r="N62" s="23"/>
      <c r="O62" s="23"/>
      <c r="P62" s="23"/>
      <c r="Q62" s="23"/>
      <c r="R62" s="23"/>
    </row>
    <row r="63" spans="1:18">
      <c r="A63" s="20"/>
      <c r="B63" s="21"/>
      <c r="C63" s="22"/>
      <c r="D63" s="23"/>
      <c r="E63" s="23"/>
      <c r="F63" s="23"/>
      <c r="G63" s="23"/>
      <c r="H63" s="23"/>
      <c r="I63" s="23"/>
      <c r="J63" s="23"/>
      <c r="K63" s="23"/>
      <c r="L63" s="23"/>
      <c r="M63" s="23"/>
      <c r="N63" s="23"/>
      <c r="O63" s="23"/>
      <c r="P63" s="23"/>
      <c r="Q63" s="23"/>
      <c r="R63" s="23"/>
    </row>
    <row r="64" spans="1:18" ht="16.5" thickBot="1">
      <c r="A64" s="528" t="s">
        <v>78</v>
      </c>
      <c r="B64" s="528"/>
      <c r="C64" s="528"/>
      <c r="D64" s="528"/>
      <c r="E64" s="528"/>
      <c r="F64" s="528"/>
      <c r="G64" s="528"/>
      <c r="H64" s="528"/>
      <c r="I64" s="528"/>
      <c r="J64" s="528"/>
      <c r="K64" s="528"/>
      <c r="L64" s="528"/>
      <c r="M64" s="528"/>
      <c r="N64" s="528"/>
      <c r="O64" s="528"/>
      <c r="P64" s="528"/>
      <c r="Q64" s="528"/>
      <c r="R64" s="528"/>
    </row>
    <row r="65" spans="1:18">
      <c r="A65" s="545" t="s">
        <v>1</v>
      </c>
      <c r="B65" s="547" t="s">
        <v>2</v>
      </c>
      <c r="C65" s="549" t="s">
        <v>3</v>
      </c>
      <c r="D65" s="551" t="s">
        <v>4</v>
      </c>
      <c r="E65" s="552"/>
      <c r="F65" s="553"/>
      <c r="G65" s="554" t="s">
        <v>5</v>
      </c>
      <c r="H65" s="551" t="s">
        <v>6</v>
      </c>
      <c r="I65" s="552"/>
      <c r="J65" s="552"/>
      <c r="K65" s="552"/>
      <c r="L65" s="553"/>
      <c r="M65" s="551" t="s">
        <v>7</v>
      </c>
      <c r="N65" s="552"/>
      <c r="O65" s="552"/>
      <c r="P65" s="552"/>
      <c r="Q65" s="552"/>
      <c r="R65" s="556"/>
    </row>
    <row r="66" spans="1:18" ht="32.25" thickBot="1">
      <c r="A66" s="546"/>
      <c r="B66" s="548"/>
      <c r="C66" s="550"/>
      <c r="D66" s="54" t="s">
        <v>8</v>
      </c>
      <c r="E66" s="54" t="s">
        <v>9</v>
      </c>
      <c r="F66" s="54" t="s">
        <v>10</v>
      </c>
      <c r="G66" s="555"/>
      <c r="H66" s="54" t="s">
        <v>11</v>
      </c>
      <c r="I66" s="54" t="s">
        <v>12</v>
      </c>
      <c r="J66" s="54" t="s">
        <v>13</v>
      </c>
      <c r="K66" s="54" t="s">
        <v>79</v>
      </c>
      <c r="L66" s="54" t="s">
        <v>15</v>
      </c>
      <c r="M66" s="54" t="s">
        <v>16</v>
      </c>
      <c r="N66" s="25" t="s">
        <v>17</v>
      </c>
      <c r="O66" s="25" t="s">
        <v>18</v>
      </c>
      <c r="P66" s="25" t="s">
        <v>19</v>
      </c>
      <c r="Q66" s="25" t="s">
        <v>20</v>
      </c>
      <c r="R66" s="55" t="s">
        <v>21</v>
      </c>
    </row>
    <row r="67" spans="1:18" ht="42.75">
      <c r="A67" s="490">
        <v>19</v>
      </c>
      <c r="B67" s="502" t="s">
        <v>547</v>
      </c>
      <c r="C67" s="503" t="s">
        <v>22</v>
      </c>
      <c r="D67" s="504">
        <f>SUM(D68)</f>
        <v>1.68</v>
      </c>
      <c r="E67" s="504">
        <f>SUM(E68)</f>
        <v>0</v>
      </c>
      <c r="F67" s="504">
        <f>SUM(F68)</f>
        <v>0.78</v>
      </c>
      <c r="G67" s="504">
        <f>SUM(G68)</f>
        <v>14.6</v>
      </c>
      <c r="H67" s="504">
        <v>0</v>
      </c>
      <c r="I67" s="504">
        <v>0</v>
      </c>
      <c r="J67" s="504">
        <v>0</v>
      </c>
      <c r="K67" s="504">
        <v>0</v>
      </c>
      <c r="L67" s="504">
        <v>0</v>
      </c>
      <c r="M67" s="504">
        <f t="shared" ref="M67:R67" si="12">SUM(M68)</f>
        <v>15</v>
      </c>
      <c r="N67" s="504">
        <f t="shared" si="12"/>
        <v>0</v>
      </c>
      <c r="O67" s="504">
        <f t="shared" si="12"/>
        <v>8.4</v>
      </c>
      <c r="P67" s="504">
        <f t="shared" si="12"/>
        <v>0</v>
      </c>
      <c r="Q67" s="504">
        <f t="shared" si="12"/>
        <v>14.4</v>
      </c>
      <c r="R67" s="505">
        <f t="shared" si="12"/>
        <v>0.72</v>
      </c>
    </row>
    <row r="68" spans="1:18">
      <c r="A68" s="491"/>
      <c r="B68" s="506" t="s">
        <v>548</v>
      </c>
      <c r="C68" s="507" t="s">
        <v>549</v>
      </c>
      <c r="D68" s="508">
        <v>1.68</v>
      </c>
      <c r="E68" s="508">
        <v>0</v>
      </c>
      <c r="F68" s="508">
        <v>0.78</v>
      </c>
      <c r="G68" s="508">
        <v>14.6</v>
      </c>
      <c r="H68" s="508">
        <v>0</v>
      </c>
      <c r="I68" s="508">
        <v>0</v>
      </c>
      <c r="J68" s="508">
        <v>0</v>
      </c>
      <c r="K68" s="508">
        <v>3.0000000000000001E-3</v>
      </c>
      <c r="L68" s="508">
        <v>0.06</v>
      </c>
      <c r="M68" s="508">
        <v>15</v>
      </c>
      <c r="N68" s="509">
        <v>0</v>
      </c>
      <c r="O68" s="509">
        <v>8.4</v>
      </c>
      <c r="P68" s="509">
        <v>0</v>
      </c>
      <c r="Q68" s="509">
        <v>14.4</v>
      </c>
      <c r="R68" s="510">
        <v>0.72</v>
      </c>
    </row>
    <row r="69" spans="1:18">
      <c r="A69" s="4">
        <v>257</v>
      </c>
      <c r="B69" s="435" t="s">
        <v>153</v>
      </c>
      <c r="C69" s="13">
        <v>90</v>
      </c>
      <c r="D69" s="106">
        <f>SUM(D70:D74)</f>
        <v>13.77</v>
      </c>
      <c r="E69" s="106">
        <f t="shared" ref="E69:R69" si="13">SUM(E70:E74)</f>
        <v>3.0779999999999998</v>
      </c>
      <c r="F69" s="106">
        <f t="shared" si="13"/>
        <v>7.0959999999999992</v>
      </c>
      <c r="G69" s="106">
        <f t="shared" si="13"/>
        <v>126.11</v>
      </c>
      <c r="H69" s="106">
        <f t="shared" si="13"/>
        <v>9.2999999999999999E-2</v>
      </c>
      <c r="I69" s="106">
        <f t="shared" si="13"/>
        <v>6.8000000000000005E-2</v>
      </c>
      <c r="J69" s="106">
        <f t="shared" si="13"/>
        <v>0.78700000000000003</v>
      </c>
      <c r="K69" s="106">
        <f t="shared" si="13"/>
        <v>2.3E-2</v>
      </c>
      <c r="L69" s="106">
        <f t="shared" si="13"/>
        <v>0.93199999999999994</v>
      </c>
      <c r="M69" s="106">
        <f t="shared" si="13"/>
        <v>23.844000000000001</v>
      </c>
      <c r="N69" s="106">
        <f t="shared" si="13"/>
        <v>0.106</v>
      </c>
      <c r="O69" s="106">
        <f t="shared" si="13"/>
        <v>28.445</v>
      </c>
      <c r="P69" s="106">
        <f t="shared" si="13"/>
        <v>1.9E-2</v>
      </c>
      <c r="Q69" s="106">
        <f t="shared" si="13"/>
        <v>178.99</v>
      </c>
      <c r="R69" s="107">
        <f t="shared" si="13"/>
        <v>0.81</v>
      </c>
    </row>
    <row r="70" spans="1:18">
      <c r="A70" s="4"/>
      <c r="B70" s="56" t="s">
        <v>56</v>
      </c>
      <c r="C70" s="83" t="s">
        <v>427</v>
      </c>
      <c r="D70" s="128">
        <v>1.153</v>
      </c>
      <c r="E70" s="128">
        <v>0.14599999999999999</v>
      </c>
      <c r="F70" s="128">
        <v>7.0519999999999996</v>
      </c>
      <c r="G70" s="128">
        <v>39.31</v>
      </c>
      <c r="H70" s="128">
        <v>2.3E-2</v>
      </c>
      <c r="I70" s="128">
        <v>8.9999999999999993E-3</v>
      </c>
      <c r="J70" s="128">
        <v>0</v>
      </c>
      <c r="K70" s="128">
        <v>0</v>
      </c>
      <c r="L70" s="128">
        <v>0.19</v>
      </c>
      <c r="M70" s="128">
        <v>3.3580000000000001</v>
      </c>
      <c r="N70" s="129">
        <v>0</v>
      </c>
      <c r="O70" s="129">
        <v>4.8179999999999996</v>
      </c>
      <c r="P70" s="129">
        <v>1E-3</v>
      </c>
      <c r="Q70" s="129">
        <v>12.7</v>
      </c>
      <c r="R70" s="130">
        <v>0.29199999999999998</v>
      </c>
    </row>
    <row r="71" spans="1:18">
      <c r="A71" s="4"/>
      <c r="B71" s="56" t="s">
        <v>98</v>
      </c>
      <c r="C71" s="57" t="s">
        <v>401</v>
      </c>
      <c r="D71" s="128">
        <v>0</v>
      </c>
      <c r="E71" s="128">
        <v>0</v>
      </c>
      <c r="F71" s="128">
        <v>0</v>
      </c>
      <c r="G71" s="128">
        <v>0</v>
      </c>
      <c r="H71" s="128">
        <v>0</v>
      </c>
      <c r="I71" s="128">
        <v>0</v>
      </c>
      <c r="J71" s="128">
        <v>0</v>
      </c>
      <c r="K71" s="128">
        <v>0</v>
      </c>
      <c r="L71" s="128">
        <v>0</v>
      </c>
      <c r="M71" s="128">
        <v>0</v>
      </c>
      <c r="N71" s="129">
        <v>0</v>
      </c>
      <c r="O71" s="129">
        <v>0</v>
      </c>
      <c r="P71" s="129">
        <v>0</v>
      </c>
      <c r="Q71" s="129">
        <v>0</v>
      </c>
      <c r="R71" s="130">
        <v>0</v>
      </c>
    </row>
    <row r="72" spans="1:18">
      <c r="A72" s="4"/>
      <c r="B72" s="56" t="s">
        <v>89</v>
      </c>
      <c r="C72" s="57" t="s">
        <v>154</v>
      </c>
      <c r="D72" s="128">
        <v>0</v>
      </c>
      <c r="E72" s="128">
        <v>0</v>
      </c>
      <c r="F72" s="128">
        <v>0</v>
      </c>
      <c r="G72" s="128">
        <v>0</v>
      </c>
      <c r="H72" s="128">
        <v>0</v>
      </c>
      <c r="I72" s="128">
        <v>0</v>
      </c>
      <c r="J72" s="128">
        <v>0</v>
      </c>
      <c r="K72" s="128">
        <v>0</v>
      </c>
      <c r="L72" s="128">
        <v>0</v>
      </c>
      <c r="M72" s="128">
        <v>0</v>
      </c>
      <c r="N72" s="129">
        <v>0</v>
      </c>
      <c r="O72" s="129">
        <v>0</v>
      </c>
      <c r="P72" s="129">
        <v>0</v>
      </c>
      <c r="Q72" s="129">
        <v>0</v>
      </c>
      <c r="R72" s="130">
        <v>0</v>
      </c>
    </row>
    <row r="73" spans="1:18">
      <c r="A73" s="4"/>
      <c r="B73" s="56" t="s">
        <v>39</v>
      </c>
      <c r="C73" s="83" t="s">
        <v>423</v>
      </c>
      <c r="D73" s="128">
        <v>2.7E-2</v>
      </c>
      <c r="E73" s="128">
        <v>2.46</v>
      </c>
      <c r="F73" s="128">
        <v>4.3999999999999997E-2</v>
      </c>
      <c r="G73" s="128">
        <v>27.5</v>
      </c>
      <c r="H73" s="128">
        <v>0</v>
      </c>
      <c r="I73" s="128">
        <v>4.0000000000000001E-3</v>
      </c>
      <c r="J73" s="128">
        <v>0</v>
      </c>
      <c r="K73" s="128">
        <v>1.4999999999999999E-2</v>
      </c>
      <c r="L73" s="128">
        <v>3.4000000000000002E-2</v>
      </c>
      <c r="M73" s="128">
        <v>0.81599999999999995</v>
      </c>
      <c r="N73" s="129">
        <v>0</v>
      </c>
      <c r="O73" s="129">
        <v>1.7000000000000001E-2</v>
      </c>
      <c r="P73" s="129">
        <v>0</v>
      </c>
      <c r="Q73" s="129">
        <v>1.02</v>
      </c>
      <c r="R73" s="130">
        <v>7.0000000000000001E-3</v>
      </c>
    </row>
    <row r="74" spans="1:18">
      <c r="A74" s="4"/>
      <c r="B74" s="56" t="s">
        <v>550</v>
      </c>
      <c r="C74" s="57" t="s">
        <v>551</v>
      </c>
      <c r="D74" s="128">
        <v>12.59</v>
      </c>
      <c r="E74" s="128">
        <v>0.47199999999999998</v>
      </c>
      <c r="F74" s="128">
        <v>0</v>
      </c>
      <c r="G74" s="128">
        <v>59.3</v>
      </c>
      <c r="H74" s="128">
        <v>7.0000000000000007E-2</v>
      </c>
      <c r="I74" s="128">
        <v>5.5E-2</v>
      </c>
      <c r="J74" s="128">
        <v>0.78700000000000003</v>
      </c>
      <c r="K74" s="128">
        <v>8.0000000000000002E-3</v>
      </c>
      <c r="L74" s="128">
        <v>0.70799999999999996</v>
      </c>
      <c r="M74" s="128">
        <v>19.670000000000002</v>
      </c>
      <c r="N74" s="129">
        <v>0.106</v>
      </c>
      <c r="O74" s="129">
        <v>23.61</v>
      </c>
      <c r="P74" s="129">
        <v>1.7999999999999999E-2</v>
      </c>
      <c r="Q74" s="129">
        <v>165.27</v>
      </c>
      <c r="R74" s="130">
        <v>0.51100000000000001</v>
      </c>
    </row>
    <row r="75" spans="1:18" ht="15">
      <c r="A75" s="14">
        <v>56</v>
      </c>
      <c r="B75" s="437" t="s">
        <v>90</v>
      </c>
      <c r="C75" s="12">
        <v>150</v>
      </c>
      <c r="D75" s="15">
        <f>SUM(D76:D79)</f>
        <v>3.4020000000000001</v>
      </c>
      <c r="E75" s="15">
        <f t="shared" ref="E75:J75" si="14">SUM(E76:E79)</f>
        <v>4.63</v>
      </c>
      <c r="F75" s="15">
        <f t="shared" si="14"/>
        <v>19.978999999999999</v>
      </c>
      <c r="G75" s="15">
        <f t="shared" si="14"/>
        <v>149.82</v>
      </c>
      <c r="H75" s="398">
        <f t="shared" si="14"/>
        <v>0.14900000000000002</v>
      </c>
      <c r="I75" s="398">
        <f t="shared" si="14"/>
        <v>0.83699999999999997</v>
      </c>
      <c r="J75" s="15">
        <f t="shared" si="14"/>
        <v>22.585999999999999</v>
      </c>
      <c r="K75" s="15">
        <f>SUM(K76:K79)</f>
        <v>2.8999999999999998E-2</v>
      </c>
      <c r="L75" s="15">
        <f>SUM(L76:L79)</f>
        <v>0.14699999999999999</v>
      </c>
      <c r="M75" s="398">
        <f t="shared" ref="M75:R75" si="15">SUM(M76:M79)</f>
        <v>62.32</v>
      </c>
      <c r="N75" s="398">
        <f t="shared" si="15"/>
        <v>9.0000000000000011E-3</v>
      </c>
      <c r="O75" s="398">
        <f t="shared" si="15"/>
        <v>31.248999999999999</v>
      </c>
      <c r="P75" s="398">
        <f t="shared" si="15"/>
        <v>1E-3</v>
      </c>
      <c r="Q75" s="398">
        <f t="shared" si="15"/>
        <v>102.845</v>
      </c>
      <c r="R75" s="399">
        <f t="shared" si="15"/>
        <v>1.024</v>
      </c>
    </row>
    <row r="76" spans="1:18" ht="18" customHeight="1">
      <c r="A76" s="134"/>
      <c r="B76" s="5" t="s">
        <v>23</v>
      </c>
      <c r="C76" s="5" t="s">
        <v>425</v>
      </c>
      <c r="D76" s="5">
        <v>2.2000000000000002</v>
      </c>
      <c r="E76" s="5">
        <v>0.44</v>
      </c>
      <c r="F76" s="5">
        <v>17.96</v>
      </c>
      <c r="G76" s="5">
        <v>89.8</v>
      </c>
      <c r="H76" s="5">
        <v>0.13200000000000001</v>
      </c>
      <c r="I76" s="5">
        <v>0.77</v>
      </c>
      <c r="J76" s="5">
        <v>22.04</v>
      </c>
      <c r="K76" s="5">
        <v>3.0000000000000001E-3</v>
      </c>
      <c r="L76" s="5">
        <v>0.11</v>
      </c>
      <c r="M76" s="5">
        <v>11.02</v>
      </c>
      <c r="N76" s="75">
        <v>5.0000000000000001E-3</v>
      </c>
      <c r="O76" s="75">
        <v>25.35</v>
      </c>
      <c r="P76" s="75">
        <v>0</v>
      </c>
      <c r="Q76" s="75">
        <v>63.92</v>
      </c>
      <c r="R76" s="76">
        <v>0.99199999999999999</v>
      </c>
    </row>
    <row r="77" spans="1:18" ht="15">
      <c r="A77" s="134"/>
      <c r="B77" s="5" t="s">
        <v>39</v>
      </c>
      <c r="C77" s="5" t="s">
        <v>33</v>
      </c>
      <c r="D77" s="5">
        <v>0.03</v>
      </c>
      <c r="E77" s="5">
        <v>2.72</v>
      </c>
      <c r="F77" s="5">
        <v>4.9000000000000002E-2</v>
      </c>
      <c r="G77" s="5">
        <v>29.4</v>
      </c>
      <c r="H77" s="5">
        <v>0</v>
      </c>
      <c r="I77" s="5">
        <v>4.0000000000000001E-3</v>
      </c>
      <c r="J77" s="5">
        <v>0</v>
      </c>
      <c r="K77" s="5">
        <v>1.7000000000000001E-2</v>
      </c>
      <c r="L77" s="5">
        <v>3.6999999999999998E-2</v>
      </c>
      <c r="M77" s="5">
        <v>0.9</v>
      </c>
      <c r="N77" s="75">
        <v>0</v>
      </c>
      <c r="O77" s="75">
        <v>1.9E-2</v>
      </c>
      <c r="P77" s="75">
        <v>0</v>
      </c>
      <c r="Q77" s="75">
        <v>1.125</v>
      </c>
      <c r="R77" s="76">
        <v>7.0000000000000001E-3</v>
      </c>
    </row>
    <row r="78" spans="1:18" ht="15">
      <c r="A78" s="134"/>
      <c r="B78" s="5" t="s">
        <v>62</v>
      </c>
      <c r="C78" s="5" t="s">
        <v>408</v>
      </c>
      <c r="D78" s="5">
        <v>1.1719999999999999</v>
      </c>
      <c r="E78" s="5">
        <v>1.47</v>
      </c>
      <c r="F78" s="5">
        <v>1.97</v>
      </c>
      <c r="G78" s="5">
        <v>30.62</v>
      </c>
      <c r="H78" s="5">
        <v>1.7000000000000001E-2</v>
      </c>
      <c r="I78" s="5">
        <v>6.3E-2</v>
      </c>
      <c r="J78" s="5">
        <v>0.54600000000000004</v>
      </c>
      <c r="K78" s="5">
        <v>8.9999999999999993E-3</v>
      </c>
      <c r="L78" s="5">
        <v>0</v>
      </c>
      <c r="M78" s="5">
        <v>50.4</v>
      </c>
      <c r="N78" s="75">
        <v>4.0000000000000001E-3</v>
      </c>
      <c r="O78" s="75">
        <v>5.88</v>
      </c>
      <c r="P78" s="75">
        <v>1E-3</v>
      </c>
      <c r="Q78" s="75">
        <v>37.799999999999997</v>
      </c>
      <c r="R78" s="76">
        <v>2.5000000000000001E-2</v>
      </c>
    </row>
    <row r="79" spans="1:18" ht="15">
      <c r="A79" s="134"/>
      <c r="B79" s="5" t="s">
        <v>89</v>
      </c>
      <c r="C79" s="5" t="s">
        <v>193</v>
      </c>
      <c r="D79" s="5">
        <v>0</v>
      </c>
      <c r="E79" s="5">
        <v>0</v>
      </c>
      <c r="F79" s="5">
        <v>0</v>
      </c>
      <c r="G79" s="5">
        <v>0</v>
      </c>
      <c r="H79" s="61">
        <v>0</v>
      </c>
      <c r="I79" s="61">
        <v>0</v>
      </c>
      <c r="J79" s="5">
        <v>0</v>
      </c>
      <c r="K79" s="75">
        <v>0</v>
      </c>
      <c r="L79" s="75">
        <v>0</v>
      </c>
      <c r="M79" s="77">
        <v>0</v>
      </c>
      <c r="N79" s="77">
        <v>0</v>
      </c>
      <c r="O79" s="77">
        <v>0</v>
      </c>
      <c r="P79" s="77">
        <v>0</v>
      </c>
      <c r="Q79" s="77">
        <v>0</v>
      </c>
      <c r="R79" s="78">
        <v>0</v>
      </c>
    </row>
    <row r="80" spans="1:18" ht="15">
      <c r="A80" s="14" t="s">
        <v>125</v>
      </c>
      <c r="B80" s="437" t="s">
        <v>126</v>
      </c>
      <c r="C80" s="15" t="s">
        <v>40</v>
      </c>
      <c r="D80" s="132">
        <f t="shared" ref="D80:R80" si="16">SUM(D81:D84)</f>
        <v>4.21</v>
      </c>
      <c r="E80" s="132">
        <f t="shared" si="16"/>
        <v>4.6100000000000003</v>
      </c>
      <c r="F80" s="132">
        <f t="shared" si="16"/>
        <v>17.07</v>
      </c>
      <c r="G80" s="132">
        <f t="shared" si="16"/>
        <v>125.56</v>
      </c>
      <c r="H80" s="132">
        <f t="shared" si="16"/>
        <v>1.2E-2</v>
      </c>
      <c r="I80" s="132">
        <f t="shared" si="16"/>
        <v>0.151</v>
      </c>
      <c r="J80" s="132">
        <f t="shared" si="16"/>
        <v>0</v>
      </c>
      <c r="K80" s="132">
        <f t="shared" si="16"/>
        <v>2.7E-2</v>
      </c>
      <c r="L80" s="132">
        <f t="shared" si="16"/>
        <v>7.0000000000000001E-3</v>
      </c>
      <c r="M80" s="132">
        <f t="shared" si="16"/>
        <v>32.504000000000005</v>
      </c>
      <c r="N80" s="132">
        <f t="shared" si="16"/>
        <v>1.0999999999999999E-2</v>
      </c>
      <c r="O80" s="132">
        <f t="shared" si="16"/>
        <v>26.545000000000002</v>
      </c>
      <c r="P80" s="132">
        <f t="shared" si="16"/>
        <v>2E-3</v>
      </c>
      <c r="Q80" s="132">
        <f t="shared" si="16"/>
        <v>124.53999999999999</v>
      </c>
      <c r="R80" s="133">
        <f t="shared" si="16"/>
        <v>0.76100000000000001</v>
      </c>
    </row>
    <row r="81" spans="1:18" ht="15">
      <c r="A81" s="14"/>
      <c r="B81" s="5" t="s">
        <v>31</v>
      </c>
      <c r="C81" s="395" t="s">
        <v>127</v>
      </c>
      <c r="D81" s="131">
        <v>0</v>
      </c>
      <c r="E81" s="131">
        <v>0</v>
      </c>
      <c r="F81" s="131">
        <v>0</v>
      </c>
      <c r="G81" s="131">
        <v>0</v>
      </c>
      <c r="H81" s="131">
        <v>0</v>
      </c>
      <c r="I81" s="131">
        <v>0</v>
      </c>
      <c r="J81" s="131">
        <v>0</v>
      </c>
      <c r="K81" s="131">
        <v>0</v>
      </c>
      <c r="L81" s="131">
        <v>0</v>
      </c>
      <c r="M81" s="131">
        <v>0</v>
      </c>
      <c r="N81" s="135">
        <v>0</v>
      </c>
      <c r="O81" s="135">
        <v>0</v>
      </c>
      <c r="P81" s="135">
        <v>0</v>
      </c>
      <c r="Q81" s="135">
        <v>0</v>
      </c>
      <c r="R81" s="136">
        <v>0</v>
      </c>
    </row>
    <row r="82" spans="1:18" ht="15">
      <c r="A82" s="14"/>
      <c r="B82" s="5" t="s">
        <v>128</v>
      </c>
      <c r="C82" s="395" t="s">
        <v>129</v>
      </c>
      <c r="D82" s="131">
        <v>0.54</v>
      </c>
      <c r="E82" s="131">
        <v>0.33</v>
      </c>
      <c r="F82" s="131">
        <v>0.23</v>
      </c>
      <c r="G82" s="131">
        <v>6.42</v>
      </c>
      <c r="H82" s="131">
        <v>0</v>
      </c>
      <c r="I82" s="131">
        <v>4.0000000000000001E-3</v>
      </c>
      <c r="J82" s="131">
        <v>0</v>
      </c>
      <c r="K82" s="131">
        <v>0</v>
      </c>
      <c r="L82" s="131">
        <v>7.0000000000000001E-3</v>
      </c>
      <c r="M82" s="131">
        <v>2.84</v>
      </c>
      <c r="N82" s="135">
        <v>0</v>
      </c>
      <c r="O82" s="135">
        <v>9.4350000000000005</v>
      </c>
      <c r="P82" s="135">
        <v>0</v>
      </c>
      <c r="Q82" s="135">
        <v>14.54</v>
      </c>
      <c r="R82" s="136">
        <v>0.48799999999999999</v>
      </c>
    </row>
    <row r="83" spans="1:18" ht="30">
      <c r="A83" s="14"/>
      <c r="B83" s="5" t="s">
        <v>69</v>
      </c>
      <c r="C83" s="395" t="s">
        <v>130</v>
      </c>
      <c r="D83" s="131">
        <v>3.67</v>
      </c>
      <c r="E83" s="131">
        <v>4.28</v>
      </c>
      <c r="F83" s="131">
        <v>5.74</v>
      </c>
      <c r="G83" s="131">
        <v>77</v>
      </c>
      <c r="H83" s="131">
        <v>1.2E-2</v>
      </c>
      <c r="I83" s="131">
        <v>0.14699999999999999</v>
      </c>
      <c r="J83" s="131">
        <v>0</v>
      </c>
      <c r="K83" s="131">
        <v>2.7E-2</v>
      </c>
      <c r="L83" s="131">
        <v>0</v>
      </c>
      <c r="M83" s="131">
        <v>29.33</v>
      </c>
      <c r="N83" s="135">
        <v>1.0999999999999999E-2</v>
      </c>
      <c r="O83" s="135">
        <v>17.11</v>
      </c>
      <c r="P83" s="135">
        <v>2E-3</v>
      </c>
      <c r="Q83" s="135">
        <v>110</v>
      </c>
      <c r="R83" s="136">
        <v>0.24</v>
      </c>
    </row>
    <row r="84" spans="1:18" ht="15">
      <c r="A84" s="132"/>
      <c r="B84" s="5" t="s">
        <v>42</v>
      </c>
      <c r="C84" s="395" t="s">
        <v>71</v>
      </c>
      <c r="D84" s="131">
        <v>0</v>
      </c>
      <c r="E84" s="131">
        <v>0</v>
      </c>
      <c r="F84" s="131">
        <v>11.1</v>
      </c>
      <c r="G84" s="131">
        <v>42.14</v>
      </c>
      <c r="H84" s="131">
        <v>0</v>
      </c>
      <c r="I84" s="131">
        <v>0</v>
      </c>
      <c r="J84" s="131">
        <v>0</v>
      </c>
      <c r="K84" s="131">
        <v>0</v>
      </c>
      <c r="L84" s="131">
        <v>0</v>
      </c>
      <c r="M84" s="131">
        <v>0.33400000000000002</v>
      </c>
      <c r="N84" s="135">
        <v>0</v>
      </c>
      <c r="O84" s="135">
        <v>0</v>
      </c>
      <c r="P84" s="135">
        <v>0</v>
      </c>
      <c r="Q84" s="135">
        <v>0</v>
      </c>
      <c r="R84" s="136">
        <v>3.3000000000000002E-2</v>
      </c>
    </row>
    <row r="85" spans="1:18" ht="15">
      <c r="A85" s="46">
        <v>11</v>
      </c>
      <c r="B85" s="438" t="s">
        <v>364</v>
      </c>
      <c r="C85" s="85">
        <v>30</v>
      </c>
      <c r="D85" s="282">
        <f>SUM(D86)</f>
        <v>1.98</v>
      </c>
      <c r="E85" s="282">
        <f t="shared" ref="E85:R85" si="17">SUM(E86)</f>
        <v>0.36</v>
      </c>
      <c r="F85" s="282">
        <f t="shared" si="17"/>
        <v>10.8</v>
      </c>
      <c r="G85" s="282">
        <f t="shared" si="17"/>
        <v>54.3</v>
      </c>
      <c r="H85" s="282">
        <f t="shared" si="17"/>
        <v>5.3999999999999999E-2</v>
      </c>
      <c r="I85" s="282">
        <f t="shared" si="17"/>
        <v>2.4E-2</v>
      </c>
      <c r="J85" s="282">
        <f t="shared" si="17"/>
        <v>0</v>
      </c>
      <c r="K85" s="283">
        <f t="shared" si="17"/>
        <v>0</v>
      </c>
      <c r="L85" s="283">
        <f t="shared" si="17"/>
        <v>0</v>
      </c>
      <c r="M85" s="283">
        <f t="shared" si="17"/>
        <v>0</v>
      </c>
      <c r="N85" s="283">
        <f t="shared" si="17"/>
        <v>0</v>
      </c>
      <c r="O85" s="283">
        <f t="shared" si="17"/>
        <v>0</v>
      </c>
      <c r="P85" s="283">
        <f t="shared" si="17"/>
        <v>0</v>
      </c>
      <c r="Q85" s="283">
        <f t="shared" si="17"/>
        <v>0</v>
      </c>
      <c r="R85" s="284">
        <f t="shared" si="17"/>
        <v>0</v>
      </c>
    </row>
    <row r="86" spans="1:18" thickBot="1">
      <c r="A86" s="46"/>
      <c r="B86" s="61" t="s">
        <v>365</v>
      </c>
      <c r="C86" s="56" t="s">
        <v>46</v>
      </c>
      <c r="D86" s="285">
        <v>1.98</v>
      </c>
      <c r="E86" s="285">
        <v>0.36</v>
      </c>
      <c r="F86" s="285">
        <v>10.8</v>
      </c>
      <c r="G86" s="285">
        <v>54.3</v>
      </c>
      <c r="H86" s="285">
        <v>5.3999999999999999E-2</v>
      </c>
      <c r="I86" s="285">
        <v>2.4E-2</v>
      </c>
      <c r="J86" s="285">
        <v>0</v>
      </c>
      <c r="K86" s="131">
        <v>0</v>
      </c>
      <c r="L86" s="131">
        <v>0</v>
      </c>
      <c r="M86" s="131">
        <v>0</v>
      </c>
      <c r="N86" s="131">
        <v>0</v>
      </c>
      <c r="O86" s="131">
        <v>0</v>
      </c>
      <c r="P86" s="131">
        <v>0</v>
      </c>
      <c r="Q86" s="131">
        <v>0</v>
      </c>
      <c r="R86" s="136">
        <v>0</v>
      </c>
    </row>
    <row r="87" spans="1:18" thickBot="1">
      <c r="A87" s="557" t="s">
        <v>47</v>
      </c>
      <c r="B87" s="558"/>
      <c r="C87" s="559"/>
      <c r="D87" s="18">
        <f t="shared" ref="D87:R87" si="18">SUM(D67,D69,D75,D80,D85,)</f>
        <v>25.042000000000002</v>
      </c>
      <c r="E87" s="18">
        <f t="shared" si="18"/>
        <v>12.678000000000001</v>
      </c>
      <c r="F87" s="18">
        <f t="shared" si="18"/>
        <v>55.724999999999994</v>
      </c>
      <c r="G87" s="18">
        <f t="shared" si="18"/>
        <v>470.39</v>
      </c>
      <c r="H87" s="18">
        <f t="shared" si="18"/>
        <v>0.308</v>
      </c>
      <c r="I87" s="18">
        <f t="shared" si="18"/>
        <v>1.08</v>
      </c>
      <c r="J87" s="18">
        <f t="shared" si="18"/>
        <v>23.372999999999998</v>
      </c>
      <c r="K87" s="18">
        <f t="shared" si="18"/>
        <v>7.9000000000000001E-2</v>
      </c>
      <c r="L87" s="18">
        <f t="shared" si="18"/>
        <v>1.0859999999999999</v>
      </c>
      <c r="M87" s="18">
        <f t="shared" si="18"/>
        <v>133.66800000000001</v>
      </c>
      <c r="N87" s="18">
        <f t="shared" si="18"/>
        <v>0.126</v>
      </c>
      <c r="O87" s="18">
        <f t="shared" si="18"/>
        <v>94.638999999999996</v>
      </c>
      <c r="P87" s="18">
        <f t="shared" si="18"/>
        <v>2.1999999999999999E-2</v>
      </c>
      <c r="Q87" s="18">
        <f t="shared" si="18"/>
        <v>420.77499999999998</v>
      </c>
      <c r="R87" s="19">
        <f t="shared" si="18"/>
        <v>3.3150000000000004</v>
      </c>
    </row>
    <row r="88" spans="1:18">
      <c r="A88" s="79"/>
      <c r="C88" s="81"/>
      <c r="D88" s="82"/>
      <c r="E88" s="82"/>
      <c r="F88" s="82"/>
      <c r="G88" s="82"/>
      <c r="H88" s="82"/>
      <c r="I88" s="82"/>
      <c r="J88" s="82"/>
      <c r="K88" s="82"/>
      <c r="L88" s="82"/>
      <c r="M88" s="82"/>
      <c r="N88" s="82"/>
      <c r="O88" s="82"/>
      <c r="P88" s="82"/>
      <c r="Q88" s="82"/>
      <c r="R88" s="82"/>
    </row>
    <row r="89" spans="1:18">
      <c r="A89" s="79"/>
      <c r="C89" s="81"/>
      <c r="D89" s="82"/>
      <c r="E89" s="82"/>
      <c r="F89" s="82"/>
      <c r="G89" s="82"/>
      <c r="H89" s="82"/>
      <c r="I89" s="82"/>
      <c r="J89" s="82"/>
      <c r="K89" s="82"/>
      <c r="L89" s="82"/>
      <c r="M89" s="82"/>
      <c r="N89" s="82"/>
      <c r="O89" s="82"/>
      <c r="P89" s="82"/>
      <c r="Q89" s="82"/>
      <c r="R89" s="82"/>
    </row>
    <row r="90" spans="1:18">
      <c r="A90" s="79"/>
      <c r="C90" s="81"/>
      <c r="D90" s="82"/>
      <c r="E90" s="82"/>
      <c r="F90" s="82"/>
      <c r="G90" s="82"/>
      <c r="H90" s="82"/>
      <c r="I90" s="82"/>
      <c r="J90" s="82"/>
      <c r="K90" s="82"/>
      <c r="L90" s="82"/>
      <c r="M90" s="82"/>
      <c r="N90" s="82"/>
      <c r="O90" s="82"/>
      <c r="P90" s="82"/>
      <c r="Q90" s="82"/>
      <c r="R90" s="82"/>
    </row>
    <row r="91" spans="1:18" ht="16.5" thickBot="1">
      <c r="A91" s="560" t="s">
        <v>101</v>
      </c>
      <c r="B91" s="560"/>
      <c r="C91" s="560"/>
      <c r="D91" s="560"/>
      <c r="E91" s="560"/>
      <c r="F91" s="560"/>
      <c r="G91" s="560"/>
      <c r="H91" s="560"/>
      <c r="I91" s="560"/>
      <c r="J91" s="560"/>
      <c r="K91" s="560"/>
      <c r="L91" s="560"/>
      <c r="M91" s="560"/>
      <c r="N91" s="560"/>
      <c r="O91" s="560"/>
      <c r="P91" s="560"/>
      <c r="Q91" s="560"/>
      <c r="R91" s="560"/>
    </row>
    <row r="92" spans="1:18">
      <c r="A92" s="545" t="s">
        <v>1</v>
      </c>
      <c r="B92" s="547" t="s">
        <v>2</v>
      </c>
      <c r="C92" s="549" t="s">
        <v>3</v>
      </c>
      <c r="D92" s="551" t="s">
        <v>4</v>
      </c>
      <c r="E92" s="552"/>
      <c r="F92" s="553"/>
      <c r="G92" s="554" t="s">
        <v>5</v>
      </c>
      <c r="H92" s="551" t="s">
        <v>6</v>
      </c>
      <c r="I92" s="552"/>
      <c r="J92" s="552"/>
      <c r="K92" s="552"/>
      <c r="L92" s="553"/>
      <c r="M92" s="551" t="s">
        <v>7</v>
      </c>
      <c r="N92" s="552"/>
      <c r="O92" s="552"/>
      <c r="P92" s="552"/>
      <c r="Q92" s="552"/>
      <c r="R92" s="556"/>
    </row>
    <row r="93" spans="1:18" ht="32.25" thickBot="1">
      <c r="A93" s="561"/>
      <c r="B93" s="562"/>
      <c r="C93" s="563"/>
      <c r="D93" s="122" t="s">
        <v>8</v>
      </c>
      <c r="E93" s="122" t="s">
        <v>9</v>
      </c>
      <c r="F93" s="122" t="s">
        <v>10</v>
      </c>
      <c r="G93" s="564"/>
      <c r="H93" s="122" t="s">
        <v>11</v>
      </c>
      <c r="I93" s="122" t="s">
        <v>12</v>
      </c>
      <c r="J93" s="122" t="s">
        <v>13</v>
      </c>
      <c r="K93" s="122" t="s">
        <v>14</v>
      </c>
      <c r="L93" s="122" t="s">
        <v>15</v>
      </c>
      <c r="M93" s="122" t="s">
        <v>16</v>
      </c>
      <c r="N93" s="123" t="s">
        <v>17</v>
      </c>
      <c r="O93" s="123" t="s">
        <v>18</v>
      </c>
      <c r="P93" s="123" t="s">
        <v>19</v>
      </c>
      <c r="Q93" s="123" t="s">
        <v>20</v>
      </c>
      <c r="R93" s="124" t="s">
        <v>21</v>
      </c>
    </row>
    <row r="94" spans="1:18" ht="42.75">
      <c r="A94" s="384">
        <v>20</v>
      </c>
      <c r="B94" s="446" t="s">
        <v>372</v>
      </c>
      <c r="C94" s="200" t="s">
        <v>22</v>
      </c>
      <c r="D94" s="200">
        <f>SUM(D95:D98)</f>
        <v>2.44</v>
      </c>
      <c r="E94" s="200">
        <f t="shared" ref="E94:R94" si="19">SUM(E95:E98)</f>
        <v>4.22</v>
      </c>
      <c r="F94" s="200">
        <f t="shared" si="19"/>
        <v>10.91</v>
      </c>
      <c r="G94" s="200">
        <f t="shared" si="19"/>
        <v>89.41</v>
      </c>
      <c r="H94" s="200">
        <f t="shared" si="19"/>
        <v>3.4000000000000002E-2</v>
      </c>
      <c r="I94" s="200">
        <f t="shared" si="19"/>
        <v>2.1999999999999999E-2</v>
      </c>
      <c r="J94" s="200">
        <f t="shared" si="19"/>
        <v>13.007999999999999</v>
      </c>
      <c r="K94" s="200">
        <f t="shared" si="19"/>
        <v>6.4000000000000001E-2</v>
      </c>
      <c r="L94" s="200">
        <f t="shared" si="19"/>
        <v>0.7430000000000001</v>
      </c>
      <c r="M94" s="200">
        <f t="shared" si="19"/>
        <v>9.84</v>
      </c>
      <c r="N94" s="200">
        <f t="shared" si="19"/>
        <v>1E-3</v>
      </c>
      <c r="O94" s="200">
        <f t="shared" si="19"/>
        <v>1.4</v>
      </c>
      <c r="P94" s="200">
        <f t="shared" si="19"/>
        <v>0</v>
      </c>
      <c r="Q94" s="200">
        <f t="shared" si="19"/>
        <v>18.329999999999998</v>
      </c>
      <c r="R94" s="409">
        <f t="shared" si="19"/>
        <v>0.51200000000000001</v>
      </c>
    </row>
    <row r="95" spans="1:18">
      <c r="A95" s="37"/>
      <c r="B95" s="5" t="s">
        <v>171</v>
      </c>
      <c r="C95" s="60" t="s">
        <v>371</v>
      </c>
      <c r="D95" s="386">
        <v>0.14000000000000001</v>
      </c>
      <c r="E95" s="386">
        <v>0.02</v>
      </c>
      <c r="F95" s="386">
        <v>0.83</v>
      </c>
      <c r="G95" s="386">
        <v>4.13</v>
      </c>
      <c r="H95" s="40">
        <v>5.0000000000000001E-3</v>
      </c>
      <c r="I95" s="40">
        <v>3.0000000000000001E-3</v>
      </c>
      <c r="J95" s="386">
        <v>1.008</v>
      </c>
      <c r="K95" s="40">
        <v>0</v>
      </c>
      <c r="L95" s="40">
        <v>0.02</v>
      </c>
      <c r="M95" s="320">
        <v>3.12</v>
      </c>
      <c r="N95" s="320">
        <v>0</v>
      </c>
      <c r="O95" s="320">
        <v>1.4</v>
      </c>
      <c r="P95" s="320">
        <v>0</v>
      </c>
      <c r="Q95" s="320">
        <v>5.85</v>
      </c>
      <c r="R95" s="321">
        <v>0.08</v>
      </c>
    </row>
    <row r="96" spans="1:18">
      <c r="A96" s="37"/>
      <c r="B96" s="5" t="s">
        <v>150</v>
      </c>
      <c r="C96" s="60" t="s">
        <v>151</v>
      </c>
      <c r="D96" s="386">
        <v>0</v>
      </c>
      <c r="E96" s="386">
        <v>4.2</v>
      </c>
      <c r="F96" s="386">
        <v>0</v>
      </c>
      <c r="G96" s="386">
        <v>37.76</v>
      </c>
      <c r="H96" s="386">
        <v>0</v>
      </c>
      <c r="I96" s="386">
        <v>0</v>
      </c>
      <c r="J96" s="386">
        <v>0</v>
      </c>
      <c r="K96" s="386">
        <v>0</v>
      </c>
      <c r="L96" s="386">
        <v>0.38700000000000001</v>
      </c>
      <c r="M96" s="386">
        <v>0</v>
      </c>
      <c r="N96" s="386">
        <v>0</v>
      </c>
      <c r="O96" s="386">
        <v>0</v>
      </c>
      <c r="P96" s="386">
        <v>0</v>
      </c>
      <c r="Q96" s="386">
        <v>0</v>
      </c>
      <c r="R96" s="278">
        <v>0</v>
      </c>
    </row>
    <row r="97" spans="1:18">
      <c r="A97" s="37"/>
      <c r="B97" s="5" t="s">
        <v>89</v>
      </c>
      <c r="C97" s="60" t="s">
        <v>152</v>
      </c>
      <c r="D97" s="386">
        <v>0</v>
      </c>
      <c r="E97" s="386">
        <v>0</v>
      </c>
      <c r="F97" s="386">
        <v>0</v>
      </c>
      <c r="G97" s="386">
        <v>0</v>
      </c>
      <c r="H97" s="386">
        <v>0</v>
      </c>
      <c r="I97" s="386">
        <v>0</v>
      </c>
      <c r="J97" s="386">
        <v>0</v>
      </c>
      <c r="K97" s="386">
        <v>0</v>
      </c>
      <c r="L97" s="386">
        <v>0</v>
      </c>
      <c r="M97" s="386">
        <v>0</v>
      </c>
      <c r="N97" s="386">
        <v>0</v>
      </c>
      <c r="O97" s="386">
        <v>0</v>
      </c>
      <c r="P97" s="386">
        <v>0</v>
      </c>
      <c r="Q97" s="386">
        <v>0</v>
      </c>
      <c r="R97" s="278">
        <v>0</v>
      </c>
    </row>
    <row r="98" spans="1:18">
      <c r="A98" s="37"/>
      <c r="B98" s="5" t="s">
        <v>370</v>
      </c>
      <c r="C98" s="60" t="s">
        <v>369</v>
      </c>
      <c r="D98" s="386">
        <v>2.2999999999999998</v>
      </c>
      <c r="E98" s="386">
        <v>0</v>
      </c>
      <c r="F98" s="386">
        <v>10.08</v>
      </c>
      <c r="G98" s="386">
        <v>47.52</v>
      </c>
      <c r="H98" s="40">
        <v>2.9000000000000001E-2</v>
      </c>
      <c r="I98" s="40">
        <v>1.9E-2</v>
      </c>
      <c r="J98" s="386">
        <v>12</v>
      </c>
      <c r="K98" s="40">
        <v>6.4000000000000001E-2</v>
      </c>
      <c r="L98" s="40">
        <v>0.33600000000000002</v>
      </c>
      <c r="M98" s="320">
        <v>6.72</v>
      </c>
      <c r="N98" s="320">
        <v>1E-3</v>
      </c>
      <c r="O98" s="320">
        <v>0</v>
      </c>
      <c r="P98" s="320">
        <v>0</v>
      </c>
      <c r="Q98" s="320">
        <v>12.48</v>
      </c>
      <c r="R98" s="321">
        <v>0.432</v>
      </c>
    </row>
    <row r="99" spans="1:18" ht="29.25">
      <c r="A99" s="4">
        <v>308</v>
      </c>
      <c r="B99" s="417" t="s">
        <v>458</v>
      </c>
      <c r="C99" s="13">
        <v>90</v>
      </c>
      <c r="D99" s="89">
        <f t="shared" ref="D99:R99" si="20">SUM(D100:D103)</f>
        <v>13.41</v>
      </c>
      <c r="E99" s="89">
        <f t="shared" si="20"/>
        <v>12.38</v>
      </c>
      <c r="F99" s="89">
        <f t="shared" si="20"/>
        <v>8.15</v>
      </c>
      <c r="G99" s="89">
        <f t="shared" si="20"/>
        <v>197.63</v>
      </c>
      <c r="H99" s="89">
        <f t="shared" si="20"/>
        <v>7.2999999999999995E-2</v>
      </c>
      <c r="I99" s="89">
        <f t="shared" si="20"/>
        <v>0.109</v>
      </c>
      <c r="J99" s="89">
        <f t="shared" si="20"/>
        <v>1.1950000000000001</v>
      </c>
      <c r="K99" s="89">
        <f t="shared" si="20"/>
        <v>4.8000000000000001E-2</v>
      </c>
      <c r="L99" s="89">
        <f t="shared" si="20"/>
        <v>0.55100000000000005</v>
      </c>
      <c r="M99" s="89">
        <f t="shared" si="20"/>
        <v>14.5</v>
      </c>
      <c r="N99" s="89">
        <f t="shared" si="20"/>
        <v>4.0000000000000001E-3</v>
      </c>
      <c r="O99" s="89">
        <f t="shared" si="20"/>
        <v>17.48</v>
      </c>
      <c r="P99" s="89">
        <f t="shared" si="20"/>
        <v>9.9999999999999985E-3</v>
      </c>
      <c r="Q99" s="89">
        <f t="shared" si="20"/>
        <v>124.18</v>
      </c>
      <c r="R99" s="90">
        <f t="shared" si="20"/>
        <v>1.1120000000000001</v>
      </c>
    </row>
    <row r="100" spans="1:18">
      <c r="A100" s="4"/>
      <c r="B100" s="436" t="s">
        <v>31</v>
      </c>
      <c r="C100" s="35" t="s">
        <v>464</v>
      </c>
      <c r="D100" s="10">
        <v>0</v>
      </c>
      <c r="E100" s="10">
        <v>0</v>
      </c>
      <c r="F100" s="10">
        <v>0</v>
      </c>
      <c r="G100" s="10">
        <v>0</v>
      </c>
      <c r="H100" s="10">
        <v>0</v>
      </c>
      <c r="I100" s="10">
        <v>0</v>
      </c>
      <c r="J100" s="10">
        <v>0</v>
      </c>
      <c r="K100" s="10">
        <v>0</v>
      </c>
      <c r="L100" s="10">
        <v>0</v>
      </c>
      <c r="M100" s="10">
        <v>0</v>
      </c>
      <c r="N100" s="10">
        <v>0</v>
      </c>
      <c r="O100" s="10">
        <v>0</v>
      </c>
      <c r="P100" s="10">
        <v>0</v>
      </c>
      <c r="Q100" s="10">
        <v>0</v>
      </c>
      <c r="R100" s="10">
        <v>0</v>
      </c>
    </row>
    <row r="101" spans="1:18">
      <c r="A101" s="4"/>
      <c r="B101" s="436" t="s">
        <v>30</v>
      </c>
      <c r="C101" s="35" t="s">
        <v>463</v>
      </c>
      <c r="D101" s="30">
        <v>12.08</v>
      </c>
      <c r="E101" s="30">
        <v>12.21</v>
      </c>
      <c r="F101" s="30">
        <v>0</v>
      </c>
      <c r="G101" s="30">
        <v>157.97</v>
      </c>
      <c r="H101" s="10">
        <v>4.5999999999999999E-2</v>
      </c>
      <c r="I101" s="10">
        <v>9.9000000000000005E-2</v>
      </c>
      <c r="J101" s="30">
        <v>1.1950000000000001</v>
      </c>
      <c r="K101" s="10">
        <v>4.8000000000000001E-2</v>
      </c>
      <c r="L101" s="10">
        <v>0.33200000000000002</v>
      </c>
      <c r="M101" s="10">
        <v>10.62</v>
      </c>
      <c r="N101" s="58">
        <v>4.0000000000000001E-3</v>
      </c>
      <c r="O101" s="58">
        <v>11.91</v>
      </c>
      <c r="P101" s="58">
        <v>8.9999999999999993E-3</v>
      </c>
      <c r="Q101" s="58">
        <v>109.5</v>
      </c>
      <c r="R101" s="11">
        <v>0.77400000000000002</v>
      </c>
    </row>
    <row r="102" spans="1:18" ht="30">
      <c r="A102" s="4"/>
      <c r="B102" s="436" t="s">
        <v>141</v>
      </c>
      <c r="C102" s="35" t="s">
        <v>462</v>
      </c>
      <c r="D102" s="30">
        <v>1.33</v>
      </c>
      <c r="E102" s="30">
        <v>0.17</v>
      </c>
      <c r="F102" s="30">
        <v>8.15</v>
      </c>
      <c r="G102" s="30">
        <v>39.659999999999997</v>
      </c>
      <c r="H102" s="10">
        <v>2.7E-2</v>
      </c>
      <c r="I102" s="10">
        <v>0.01</v>
      </c>
      <c r="J102" s="30">
        <v>0</v>
      </c>
      <c r="K102" s="10">
        <v>0</v>
      </c>
      <c r="L102" s="10">
        <v>0.219</v>
      </c>
      <c r="M102" s="10">
        <v>3.88</v>
      </c>
      <c r="N102" s="58">
        <v>0</v>
      </c>
      <c r="O102" s="58">
        <v>5.57</v>
      </c>
      <c r="P102" s="58">
        <v>1E-3</v>
      </c>
      <c r="Q102" s="58">
        <v>14.68</v>
      </c>
      <c r="R102" s="11">
        <v>0.33800000000000002</v>
      </c>
    </row>
    <row r="103" spans="1:18">
      <c r="A103" s="4"/>
      <c r="B103" s="56" t="s">
        <v>34</v>
      </c>
      <c r="C103" s="395" t="s">
        <v>428</v>
      </c>
      <c r="D103" s="5">
        <v>0</v>
      </c>
      <c r="E103" s="5">
        <v>0</v>
      </c>
      <c r="F103" s="5">
        <v>0</v>
      </c>
      <c r="G103" s="5">
        <v>0</v>
      </c>
      <c r="H103" s="10">
        <v>0</v>
      </c>
      <c r="I103" s="10">
        <v>0</v>
      </c>
      <c r="J103" s="10">
        <v>0</v>
      </c>
      <c r="K103" s="10">
        <v>0</v>
      </c>
      <c r="L103" s="10">
        <v>0</v>
      </c>
      <c r="M103" s="10">
        <v>0</v>
      </c>
      <c r="N103" s="58">
        <v>0</v>
      </c>
      <c r="O103" s="58">
        <v>0</v>
      </c>
      <c r="P103" s="58">
        <v>0</v>
      </c>
      <c r="Q103" s="58">
        <v>0</v>
      </c>
      <c r="R103" s="11">
        <v>0</v>
      </c>
    </row>
    <row r="104" spans="1:18" ht="28.5">
      <c r="A104" s="46">
        <v>204</v>
      </c>
      <c r="B104" s="438" t="s">
        <v>111</v>
      </c>
      <c r="C104" s="85">
        <v>150</v>
      </c>
      <c r="D104" s="86">
        <f>SUM(D105:D108)</f>
        <v>3.0659999999999998</v>
      </c>
      <c r="E104" s="86">
        <f t="shared" ref="E104:R104" si="21">SUM(E105:E108)</f>
        <v>4.2530000000000001</v>
      </c>
      <c r="F104" s="86">
        <f t="shared" si="21"/>
        <v>16.168000000000003</v>
      </c>
      <c r="G104" s="86">
        <f t="shared" si="21"/>
        <v>116.80000000000001</v>
      </c>
      <c r="H104" s="86">
        <f t="shared" si="21"/>
        <v>0</v>
      </c>
      <c r="I104" s="86">
        <f t="shared" si="21"/>
        <v>6.0000000000000001E-3</v>
      </c>
      <c r="J104" s="86">
        <f t="shared" si="21"/>
        <v>0</v>
      </c>
      <c r="K104" s="86">
        <f t="shared" si="21"/>
        <v>2.3E-2</v>
      </c>
      <c r="L104" s="86">
        <f t="shared" si="21"/>
        <v>5.1999999999999998E-2</v>
      </c>
      <c r="M104" s="86">
        <f t="shared" si="21"/>
        <v>1.248</v>
      </c>
      <c r="N104" s="86">
        <f t="shared" si="21"/>
        <v>0</v>
      </c>
      <c r="O104" s="86">
        <f t="shared" si="21"/>
        <v>2.5999999999999999E-2</v>
      </c>
      <c r="P104" s="86">
        <f t="shared" si="21"/>
        <v>0</v>
      </c>
      <c r="Q104" s="86">
        <f t="shared" si="21"/>
        <v>1.56</v>
      </c>
      <c r="R104" s="87">
        <f t="shared" si="21"/>
        <v>0.01</v>
      </c>
    </row>
    <row r="105" spans="1:18" ht="15">
      <c r="A105" s="88"/>
      <c r="B105" s="61" t="s">
        <v>39</v>
      </c>
      <c r="C105" s="56" t="s">
        <v>429</v>
      </c>
      <c r="D105" s="61">
        <v>4.2000000000000003E-2</v>
      </c>
      <c r="E105" s="61">
        <v>3.77</v>
      </c>
      <c r="F105" s="61">
        <v>6.8000000000000005E-2</v>
      </c>
      <c r="G105" s="61">
        <v>34.4</v>
      </c>
      <c r="H105" s="61">
        <v>0</v>
      </c>
      <c r="I105" s="61">
        <v>6.0000000000000001E-3</v>
      </c>
      <c r="J105" s="61">
        <v>0</v>
      </c>
      <c r="K105" s="61">
        <v>2.3E-2</v>
      </c>
      <c r="L105" s="61">
        <v>5.1999999999999998E-2</v>
      </c>
      <c r="M105" s="61">
        <v>1.248</v>
      </c>
      <c r="N105" s="77">
        <v>0</v>
      </c>
      <c r="O105" s="77">
        <v>2.5999999999999999E-2</v>
      </c>
      <c r="P105" s="77">
        <v>0</v>
      </c>
      <c r="Q105" s="77">
        <v>1.56</v>
      </c>
      <c r="R105" s="78">
        <v>0.01</v>
      </c>
    </row>
    <row r="106" spans="1:18" ht="15">
      <c r="A106" s="46"/>
      <c r="B106" s="61" t="s">
        <v>31</v>
      </c>
      <c r="C106" s="56" t="s">
        <v>430</v>
      </c>
      <c r="D106" s="61">
        <v>0</v>
      </c>
      <c r="E106" s="61">
        <v>0</v>
      </c>
      <c r="F106" s="61">
        <v>0</v>
      </c>
      <c r="G106" s="61">
        <v>0</v>
      </c>
      <c r="H106" s="61">
        <v>0</v>
      </c>
      <c r="I106" s="61">
        <v>0</v>
      </c>
      <c r="J106" s="61">
        <v>0</v>
      </c>
      <c r="K106" s="61">
        <v>0</v>
      </c>
      <c r="L106" s="61">
        <v>0</v>
      </c>
      <c r="M106" s="61">
        <v>0</v>
      </c>
      <c r="N106" s="77">
        <v>0</v>
      </c>
      <c r="O106" s="77">
        <v>0</v>
      </c>
      <c r="P106" s="77">
        <v>0</v>
      </c>
      <c r="Q106" s="77">
        <v>0</v>
      </c>
      <c r="R106" s="78">
        <v>0</v>
      </c>
    </row>
    <row r="107" spans="1:18" ht="15">
      <c r="A107" s="46"/>
      <c r="B107" s="61" t="s">
        <v>34</v>
      </c>
      <c r="C107" s="56" t="s">
        <v>431</v>
      </c>
      <c r="D107" s="61">
        <v>0</v>
      </c>
      <c r="E107" s="61">
        <v>0</v>
      </c>
      <c r="F107" s="61">
        <v>0</v>
      </c>
      <c r="G107" s="61">
        <v>0</v>
      </c>
      <c r="H107" s="61">
        <v>0</v>
      </c>
      <c r="I107" s="61">
        <v>0</v>
      </c>
      <c r="J107" s="61">
        <v>0</v>
      </c>
      <c r="K107" s="61">
        <v>0</v>
      </c>
      <c r="L107" s="61">
        <v>0</v>
      </c>
      <c r="M107" s="61">
        <v>0</v>
      </c>
      <c r="N107" s="77">
        <v>0</v>
      </c>
      <c r="O107" s="77">
        <v>0</v>
      </c>
      <c r="P107" s="77">
        <v>0</v>
      </c>
      <c r="Q107" s="77">
        <v>0</v>
      </c>
      <c r="R107" s="78">
        <v>0</v>
      </c>
    </row>
    <row r="108" spans="1:18" ht="30">
      <c r="A108" s="88"/>
      <c r="B108" s="61" t="s">
        <v>115</v>
      </c>
      <c r="C108" s="56" t="s">
        <v>426</v>
      </c>
      <c r="D108" s="61">
        <v>3.024</v>
      </c>
      <c r="E108" s="61">
        <v>0.48299999999999998</v>
      </c>
      <c r="F108" s="61">
        <v>16.100000000000001</v>
      </c>
      <c r="G108" s="61">
        <v>82.4</v>
      </c>
      <c r="H108" s="61">
        <v>0</v>
      </c>
      <c r="I108" s="61">
        <v>0</v>
      </c>
      <c r="J108" s="61">
        <v>0</v>
      </c>
      <c r="K108" s="61">
        <v>0</v>
      </c>
      <c r="L108" s="61">
        <v>0</v>
      </c>
      <c r="M108" s="61">
        <v>0</v>
      </c>
      <c r="N108" s="77">
        <v>0</v>
      </c>
      <c r="O108" s="77">
        <v>0</v>
      </c>
      <c r="P108" s="77">
        <v>0</v>
      </c>
      <c r="Q108" s="77">
        <v>0</v>
      </c>
      <c r="R108" s="78">
        <v>0</v>
      </c>
    </row>
    <row r="109" spans="1:18" ht="15">
      <c r="A109" s="46">
        <v>494</v>
      </c>
      <c r="B109" s="438" t="s">
        <v>375</v>
      </c>
      <c r="C109" s="85">
        <v>200</v>
      </c>
      <c r="D109" s="283">
        <f t="shared" ref="D109:R109" si="22">SUM(D110:D113)</f>
        <v>0.36</v>
      </c>
      <c r="E109" s="283">
        <f t="shared" si="22"/>
        <v>0.21099999999999999</v>
      </c>
      <c r="F109" s="283">
        <f t="shared" si="22"/>
        <v>18.61</v>
      </c>
      <c r="G109" s="283">
        <f t="shared" si="22"/>
        <v>79.25</v>
      </c>
      <c r="H109" s="283">
        <f t="shared" si="22"/>
        <v>1.3000000000000001E-2</v>
      </c>
      <c r="I109" s="283">
        <f t="shared" si="22"/>
        <v>1.8000000000000002E-2</v>
      </c>
      <c r="J109" s="283">
        <f t="shared" si="22"/>
        <v>66.099999999999994</v>
      </c>
      <c r="K109" s="283">
        <f t="shared" si="22"/>
        <v>0</v>
      </c>
      <c r="L109" s="283">
        <f t="shared" si="22"/>
        <v>1.4E-2</v>
      </c>
      <c r="M109" s="283">
        <f t="shared" si="22"/>
        <v>9.82</v>
      </c>
      <c r="N109" s="283">
        <f t="shared" si="22"/>
        <v>0</v>
      </c>
      <c r="O109" s="283">
        <f t="shared" si="22"/>
        <v>5.24</v>
      </c>
      <c r="P109" s="283">
        <f t="shared" si="22"/>
        <v>0</v>
      </c>
      <c r="Q109" s="283">
        <f t="shared" si="22"/>
        <v>9.7800000000000011</v>
      </c>
      <c r="R109" s="284">
        <f t="shared" si="22"/>
        <v>0.92500000000000004</v>
      </c>
    </row>
    <row r="110" spans="1:18" ht="15">
      <c r="A110" s="88"/>
      <c r="B110" s="61" t="s">
        <v>98</v>
      </c>
      <c r="C110" s="56" t="s">
        <v>376</v>
      </c>
      <c r="D110" s="279">
        <v>0</v>
      </c>
      <c r="E110" s="279">
        <v>0</v>
      </c>
      <c r="F110" s="279">
        <v>0</v>
      </c>
      <c r="G110" s="279">
        <v>0</v>
      </c>
      <c r="H110" s="279">
        <v>0</v>
      </c>
      <c r="I110" s="279">
        <v>0</v>
      </c>
      <c r="J110" s="279">
        <v>0</v>
      </c>
      <c r="K110" s="279">
        <v>0</v>
      </c>
      <c r="L110" s="279">
        <v>0</v>
      </c>
      <c r="M110" s="279">
        <v>0</v>
      </c>
      <c r="N110" s="279">
        <v>0</v>
      </c>
      <c r="O110" s="279">
        <v>0</v>
      </c>
      <c r="P110" s="279">
        <v>0</v>
      </c>
      <c r="Q110" s="279">
        <v>0</v>
      </c>
      <c r="R110" s="281">
        <v>0</v>
      </c>
    </row>
    <row r="111" spans="1:18" ht="15">
      <c r="A111" s="88"/>
      <c r="B111" s="61" t="s">
        <v>64</v>
      </c>
      <c r="C111" s="56" t="s">
        <v>66</v>
      </c>
      <c r="D111" s="279">
        <v>0</v>
      </c>
      <c r="E111" s="279">
        <v>0</v>
      </c>
      <c r="F111" s="279">
        <v>14.97</v>
      </c>
      <c r="G111" s="279">
        <v>59.85</v>
      </c>
      <c r="H111" s="279">
        <v>0</v>
      </c>
      <c r="I111" s="279">
        <v>0</v>
      </c>
      <c r="J111" s="279">
        <v>0</v>
      </c>
      <c r="K111" s="279">
        <v>0</v>
      </c>
      <c r="L111" s="279">
        <v>0</v>
      </c>
      <c r="M111" s="279">
        <v>0.45</v>
      </c>
      <c r="N111" s="279">
        <v>0</v>
      </c>
      <c r="O111" s="279">
        <v>0</v>
      </c>
      <c r="P111" s="279">
        <v>0</v>
      </c>
      <c r="Q111" s="279">
        <v>0</v>
      </c>
      <c r="R111" s="281">
        <v>4.4999999999999998E-2</v>
      </c>
    </row>
    <row r="112" spans="1:18" ht="15">
      <c r="A112" s="88"/>
      <c r="B112" s="61" t="s">
        <v>377</v>
      </c>
      <c r="C112" s="319" t="s">
        <v>110</v>
      </c>
      <c r="D112" s="279">
        <v>0.2</v>
      </c>
      <c r="E112" s="279">
        <v>5.0999999999999997E-2</v>
      </c>
      <c r="F112" s="279">
        <v>0.04</v>
      </c>
      <c r="G112" s="279">
        <v>1.4</v>
      </c>
      <c r="H112" s="279">
        <v>1E-3</v>
      </c>
      <c r="I112" s="279">
        <v>0.01</v>
      </c>
      <c r="J112" s="279">
        <v>0.1</v>
      </c>
      <c r="K112" s="5">
        <v>0</v>
      </c>
      <c r="L112" s="5">
        <v>0</v>
      </c>
      <c r="M112" s="131">
        <v>2.97</v>
      </c>
      <c r="N112" s="135">
        <v>0</v>
      </c>
      <c r="O112" s="75">
        <v>4.4000000000000004</v>
      </c>
      <c r="P112" s="135">
        <v>0</v>
      </c>
      <c r="Q112" s="75">
        <v>8.24</v>
      </c>
      <c r="R112" s="78">
        <v>0</v>
      </c>
    </row>
    <row r="113" spans="1:18" ht="15">
      <c r="A113" s="88"/>
      <c r="B113" s="61" t="s">
        <v>378</v>
      </c>
      <c r="C113" s="319" t="s">
        <v>379</v>
      </c>
      <c r="D113" s="279">
        <v>0.16</v>
      </c>
      <c r="E113" s="279">
        <v>0.16</v>
      </c>
      <c r="F113" s="279">
        <v>3.6</v>
      </c>
      <c r="G113" s="279">
        <v>18</v>
      </c>
      <c r="H113" s="279">
        <v>1.2E-2</v>
      </c>
      <c r="I113" s="279">
        <v>8.0000000000000002E-3</v>
      </c>
      <c r="J113" s="279">
        <v>66</v>
      </c>
      <c r="K113" s="279">
        <v>0</v>
      </c>
      <c r="L113" s="279">
        <v>1.4E-2</v>
      </c>
      <c r="M113" s="279">
        <v>6.4</v>
      </c>
      <c r="N113" s="280">
        <v>0</v>
      </c>
      <c r="O113" s="280">
        <v>0.84</v>
      </c>
      <c r="P113" s="280">
        <v>0</v>
      </c>
      <c r="Q113" s="280">
        <v>1.54</v>
      </c>
      <c r="R113" s="281">
        <v>0.88</v>
      </c>
    </row>
    <row r="114" spans="1:18" ht="15">
      <c r="A114" s="46">
        <v>11</v>
      </c>
      <c r="B114" s="438" t="s">
        <v>364</v>
      </c>
      <c r="C114" s="85">
        <v>30</v>
      </c>
      <c r="D114" s="282">
        <f>SUM(D115)</f>
        <v>1.98</v>
      </c>
      <c r="E114" s="282">
        <f t="shared" ref="E114:R114" si="23">SUM(E115)</f>
        <v>0.36</v>
      </c>
      <c r="F114" s="282">
        <f t="shared" si="23"/>
        <v>10.8</v>
      </c>
      <c r="G114" s="282">
        <f t="shared" si="23"/>
        <v>54.3</v>
      </c>
      <c r="H114" s="282">
        <f t="shared" si="23"/>
        <v>5.3999999999999999E-2</v>
      </c>
      <c r="I114" s="282">
        <f t="shared" si="23"/>
        <v>2.4E-2</v>
      </c>
      <c r="J114" s="282">
        <f t="shared" si="23"/>
        <v>0</v>
      </c>
      <c r="K114" s="283">
        <f t="shared" si="23"/>
        <v>0</v>
      </c>
      <c r="L114" s="283">
        <f t="shared" si="23"/>
        <v>0</v>
      </c>
      <c r="M114" s="283">
        <f t="shared" si="23"/>
        <v>0</v>
      </c>
      <c r="N114" s="283">
        <f t="shared" si="23"/>
        <v>0</v>
      </c>
      <c r="O114" s="283">
        <f t="shared" si="23"/>
        <v>0</v>
      </c>
      <c r="P114" s="283">
        <f t="shared" si="23"/>
        <v>0</v>
      </c>
      <c r="Q114" s="283">
        <f t="shared" si="23"/>
        <v>0</v>
      </c>
      <c r="R114" s="284">
        <f t="shared" si="23"/>
        <v>0</v>
      </c>
    </row>
    <row r="115" spans="1:18" thickBot="1">
      <c r="A115" s="46"/>
      <c r="B115" s="61" t="s">
        <v>365</v>
      </c>
      <c r="C115" s="56" t="s">
        <v>46</v>
      </c>
      <c r="D115" s="285">
        <v>1.98</v>
      </c>
      <c r="E115" s="285">
        <v>0.36</v>
      </c>
      <c r="F115" s="285">
        <v>10.8</v>
      </c>
      <c r="G115" s="285">
        <v>54.3</v>
      </c>
      <c r="H115" s="285">
        <v>5.3999999999999999E-2</v>
      </c>
      <c r="I115" s="285">
        <v>2.4E-2</v>
      </c>
      <c r="J115" s="285">
        <v>0</v>
      </c>
      <c r="K115" s="131">
        <v>0</v>
      </c>
      <c r="L115" s="131">
        <v>0</v>
      </c>
      <c r="M115" s="131">
        <v>0</v>
      </c>
      <c r="N115" s="131">
        <v>0</v>
      </c>
      <c r="O115" s="131">
        <v>0</v>
      </c>
      <c r="P115" s="131">
        <v>0</v>
      </c>
      <c r="Q115" s="131">
        <v>0</v>
      </c>
      <c r="R115" s="136">
        <v>0</v>
      </c>
    </row>
    <row r="116" spans="1:18" thickBot="1">
      <c r="A116" s="557" t="s">
        <v>47</v>
      </c>
      <c r="B116" s="558"/>
      <c r="C116" s="559"/>
      <c r="D116" s="18">
        <f t="shared" ref="D116:R116" si="24">SUM(D94,D99,D104,D109,D114,)</f>
        <v>21.256</v>
      </c>
      <c r="E116" s="18">
        <f t="shared" si="24"/>
        <v>21.423999999999999</v>
      </c>
      <c r="F116" s="18">
        <f t="shared" si="24"/>
        <v>64.638000000000005</v>
      </c>
      <c r="G116" s="18">
        <f t="shared" si="24"/>
        <v>537.39</v>
      </c>
      <c r="H116" s="18">
        <f t="shared" si="24"/>
        <v>0.17399999999999999</v>
      </c>
      <c r="I116" s="18">
        <f t="shared" si="24"/>
        <v>0.17900000000000002</v>
      </c>
      <c r="J116" s="18">
        <f t="shared" si="24"/>
        <v>80.302999999999997</v>
      </c>
      <c r="K116" s="18">
        <f t="shared" si="24"/>
        <v>0.13500000000000001</v>
      </c>
      <c r="L116" s="18">
        <f t="shared" si="24"/>
        <v>1.36</v>
      </c>
      <c r="M116" s="18">
        <f t="shared" si="24"/>
        <v>35.408000000000001</v>
      </c>
      <c r="N116" s="18">
        <f t="shared" si="24"/>
        <v>5.0000000000000001E-3</v>
      </c>
      <c r="O116" s="18">
        <f t="shared" si="24"/>
        <v>24.146000000000001</v>
      </c>
      <c r="P116" s="18">
        <f t="shared" si="24"/>
        <v>9.9999999999999985E-3</v>
      </c>
      <c r="Q116" s="18">
        <f t="shared" si="24"/>
        <v>153.85</v>
      </c>
      <c r="R116" s="19">
        <f t="shared" si="24"/>
        <v>2.5590000000000002</v>
      </c>
    </row>
    <row r="117" spans="1:18" ht="18.75">
      <c r="A117" s="20"/>
      <c r="B117" s="21"/>
      <c r="C117" s="91"/>
      <c r="D117" s="92"/>
      <c r="E117" s="92"/>
      <c r="F117" s="92"/>
      <c r="G117" s="92"/>
      <c r="H117" s="92"/>
      <c r="I117" s="92"/>
      <c r="J117" s="92"/>
      <c r="K117" s="92"/>
      <c r="L117" s="92"/>
      <c r="M117" s="92"/>
      <c r="N117" s="92"/>
      <c r="O117" s="92"/>
      <c r="P117" s="92"/>
      <c r="Q117" s="92"/>
      <c r="R117" s="92"/>
    </row>
    <row r="118" spans="1:18" ht="18.75">
      <c r="A118" s="20"/>
      <c r="B118" s="21"/>
      <c r="C118" s="91"/>
      <c r="D118" s="92"/>
      <c r="E118" s="92"/>
      <c r="F118" s="92"/>
      <c r="G118" s="92"/>
      <c r="H118" s="92"/>
      <c r="I118" s="92"/>
      <c r="J118" s="92"/>
      <c r="K118" s="92"/>
      <c r="L118" s="92"/>
      <c r="M118" s="92"/>
      <c r="N118" s="92"/>
      <c r="O118" s="92"/>
      <c r="P118" s="92"/>
      <c r="Q118" s="92"/>
      <c r="R118" s="92"/>
    </row>
    <row r="119" spans="1:18">
      <c r="A119" s="20"/>
      <c r="B119" s="93"/>
      <c r="C119" s="91"/>
      <c r="D119" s="23"/>
      <c r="E119" s="23"/>
      <c r="F119" s="23"/>
      <c r="G119" s="23"/>
      <c r="H119" s="23"/>
      <c r="I119" s="23"/>
      <c r="J119" s="23"/>
      <c r="K119" s="23"/>
      <c r="L119" s="23"/>
      <c r="M119" s="23"/>
      <c r="N119" s="23"/>
      <c r="O119" s="23"/>
      <c r="P119" s="23"/>
      <c r="Q119" s="23"/>
      <c r="R119" s="23"/>
    </row>
    <row r="120" spans="1:18" thickBot="1">
      <c r="A120" s="519" t="s">
        <v>116</v>
      </c>
      <c r="B120" s="519"/>
      <c r="C120" s="519"/>
      <c r="D120" s="519"/>
      <c r="E120" s="519"/>
      <c r="F120" s="519"/>
      <c r="G120" s="519"/>
      <c r="H120" s="519"/>
      <c r="I120" s="519"/>
      <c r="J120" s="519"/>
      <c r="K120" s="519"/>
      <c r="L120" s="519"/>
      <c r="M120" s="519"/>
      <c r="N120" s="519"/>
      <c r="O120" s="519"/>
      <c r="P120" s="519"/>
      <c r="Q120" s="519"/>
      <c r="R120" s="519"/>
    </row>
    <row r="121" spans="1:18" ht="15">
      <c r="A121" s="520" t="s">
        <v>1</v>
      </c>
      <c r="B121" s="522" t="s">
        <v>2</v>
      </c>
      <c r="C121" s="522" t="s">
        <v>3</v>
      </c>
      <c r="D121" s="522" t="s">
        <v>4</v>
      </c>
      <c r="E121" s="522"/>
      <c r="F121" s="522"/>
      <c r="G121" s="522" t="s">
        <v>5</v>
      </c>
      <c r="H121" s="524" t="s">
        <v>6</v>
      </c>
      <c r="I121" s="525"/>
      <c r="J121" s="525"/>
      <c r="K121" s="525"/>
      <c r="L121" s="526"/>
      <c r="M121" s="522" t="s">
        <v>7</v>
      </c>
      <c r="N121" s="524"/>
      <c r="O121" s="524"/>
      <c r="P121" s="524"/>
      <c r="Q121" s="524"/>
      <c r="R121" s="527"/>
    </row>
    <row r="122" spans="1:18" ht="29.25" thickBot="1">
      <c r="A122" s="521"/>
      <c r="B122" s="523"/>
      <c r="C122" s="523"/>
      <c r="D122" s="400" t="s">
        <v>49</v>
      </c>
      <c r="E122" s="400" t="s">
        <v>50</v>
      </c>
      <c r="F122" s="400" t="s">
        <v>51</v>
      </c>
      <c r="G122" s="523"/>
      <c r="H122" s="400" t="s">
        <v>11</v>
      </c>
      <c r="I122" s="400" t="s">
        <v>12</v>
      </c>
      <c r="J122" s="400" t="s">
        <v>13</v>
      </c>
      <c r="K122" s="400" t="s">
        <v>14</v>
      </c>
      <c r="L122" s="400" t="s">
        <v>15</v>
      </c>
      <c r="M122" s="400" t="s">
        <v>16</v>
      </c>
      <c r="N122" s="401" t="s">
        <v>17</v>
      </c>
      <c r="O122" s="25" t="s">
        <v>18</v>
      </c>
      <c r="P122" s="401" t="s">
        <v>19</v>
      </c>
      <c r="Q122" s="401" t="s">
        <v>20</v>
      </c>
      <c r="R122" s="402" t="s">
        <v>21</v>
      </c>
    </row>
    <row r="123" spans="1:18" ht="28.5">
      <c r="A123" s="315">
        <v>40</v>
      </c>
      <c r="B123" s="447" t="s">
        <v>102</v>
      </c>
      <c r="C123" s="290">
        <v>60</v>
      </c>
      <c r="D123" s="316">
        <f>SUM(D124:D127)</f>
        <v>0.51</v>
      </c>
      <c r="E123" s="316">
        <f>SUM(E124:E127)</f>
        <v>3.13</v>
      </c>
      <c r="F123" s="316">
        <f>SUM(F124:F127)</f>
        <v>9.7100000000000009</v>
      </c>
      <c r="G123" s="316">
        <f>SUM(G124:G127)</f>
        <v>90.18</v>
      </c>
      <c r="H123" s="316">
        <f t="shared" ref="H123:R123" si="25">SUM(H124:H127)</f>
        <v>2.7E-2</v>
      </c>
      <c r="I123" s="316">
        <f t="shared" si="25"/>
        <v>2.8999999999999998E-2</v>
      </c>
      <c r="J123" s="316">
        <f>SUM(J124:J127)</f>
        <v>4.17</v>
      </c>
      <c r="K123" s="316">
        <f>SUM(K124:K127)</f>
        <v>0.63700000000000001</v>
      </c>
      <c r="L123" s="316">
        <f>SUM(L124:L127)</f>
        <v>0.17899999999999999</v>
      </c>
      <c r="M123" s="316">
        <f t="shared" si="25"/>
        <v>26.28</v>
      </c>
      <c r="N123" s="316">
        <f t="shared" si="25"/>
        <v>1E-3</v>
      </c>
      <c r="O123" s="316">
        <f t="shared" si="25"/>
        <v>14.402000000000001</v>
      </c>
      <c r="P123" s="316">
        <f t="shared" si="25"/>
        <v>0</v>
      </c>
      <c r="Q123" s="316">
        <f t="shared" si="25"/>
        <v>20.327999999999999</v>
      </c>
      <c r="R123" s="317">
        <f t="shared" si="25"/>
        <v>0.55200000000000005</v>
      </c>
    </row>
    <row r="124" spans="1:18">
      <c r="A124" s="4"/>
      <c r="B124" s="5" t="s">
        <v>41</v>
      </c>
      <c r="C124" s="6" t="s">
        <v>103</v>
      </c>
      <c r="D124" s="386">
        <v>0.1</v>
      </c>
      <c r="E124" s="386">
        <v>0.1</v>
      </c>
      <c r="F124" s="386">
        <v>2.5299999999999998</v>
      </c>
      <c r="G124" s="386">
        <v>12.13</v>
      </c>
      <c r="H124" s="10">
        <v>2.3E-2</v>
      </c>
      <c r="I124" s="10">
        <v>2.7E-2</v>
      </c>
      <c r="J124" s="386">
        <v>2.58</v>
      </c>
      <c r="K124" s="386">
        <v>1E-3</v>
      </c>
      <c r="L124" s="386">
        <v>5.1999999999999998E-2</v>
      </c>
      <c r="M124" s="10">
        <v>19.89</v>
      </c>
      <c r="N124" s="58">
        <v>0</v>
      </c>
      <c r="O124" s="58">
        <v>2.3220000000000001</v>
      </c>
      <c r="P124" s="58">
        <v>0</v>
      </c>
      <c r="Q124" s="58">
        <v>2.8380000000000001</v>
      </c>
      <c r="R124" s="11">
        <v>0.27300000000000002</v>
      </c>
    </row>
    <row r="125" spans="1:18">
      <c r="A125" s="4"/>
      <c r="B125" s="5" t="s">
        <v>28</v>
      </c>
      <c r="C125" s="6" t="s">
        <v>104</v>
      </c>
      <c r="D125" s="386">
        <v>0.41</v>
      </c>
      <c r="E125" s="386">
        <v>0.03</v>
      </c>
      <c r="F125" s="386">
        <v>2.19</v>
      </c>
      <c r="G125" s="386">
        <v>11.13</v>
      </c>
      <c r="H125" s="10">
        <v>4.0000000000000001E-3</v>
      </c>
      <c r="I125" s="10">
        <v>2E-3</v>
      </c>
      <c r="J125" s="386">
        <v>1.59</v>
      </c>
      <c r="K125" s="386">
        <v>0.63600000000000001</v>
      </c>
      <c r="L125" s="386">
        <v>0.127</v>
      </c>
      <c r="M125" s="10">
        <v>6.24</v>
      </c>
      <c r="N125" s="58">
        <v>1E-3</v>
      </c>
      <c r="O125" s="58">
        <v>12.08</v>
      </c>
      <c r="P125" s="58">
        <v>0</v>
      </c>
      <c r="Q125" s="58">
        <v>17.489999999999998</v>
      </c>
      <c r="R125" s="11">
        <v>0.26400000000000001</v>
      </c>
    </row>
    <row r="126" spans="1:18">
      <c r="A126" s="4"/>
      <c r="B126" s="56" t="s">
        <v>64</v>
      </c>
      <c r="C126" s="83" t="s">
        <v>105</v>
      </c>
      <c r="D126" s="10">
        <v>0</v>
      </c>
      <c r="E126" s="10">
        <v>0</v>
      </c>
      <c r="F126" s="10">
        <v>4.99</v>
      </c>
      <c r="G126" s="10">
        <v>39.950000000000003</v>
      </c>
      <c r="H126" s="10">
        <v>0</v>
      </c>
      <c r="I126" s="10">
        <v>0</v>
      </c>
      <c r="J126" s="10">
        <v>0</v>
      </c>
      <c r="K126" s="10">
        <v>0</v>
      </c>
      <c r="L126" s="10">
        <v>0</v>
      </c>
      <c r="M126" s="10">
        <v>0.15</v>
      </c>
      <c r="N126" s="58">
        <v>0</v>
      </c>
      <c r="O126" s="58">
        <v>0</v>
      </c>
      <c r="P126" s="58">
        <v>0</v>
      </c>
      <c r="Q126" s="58">
        <v>0</v>
      </c>
      <c r="R126" s="11">
        <v>1.4999999999999999E-2</v>
      </c>
    </row>
    <row r="127" spans="1:18">
      <c r="A127" s="4"/>
      <c r="B127" s="5" t="s">
        <v>26</v>
      </c>
      <c r="C127" s="6" t="s">
        <v>106</v>
      </c>
      <c r="D127" s="10">
        <v>0</v>
      </c>
      <c r="E127" s="10">
        <v>3</v>
      </c>
      <c r="F127" s="10">
        <v>0</v>
      </c>
      <c r="G127" s="10">
        <v>26.97</v>
      </c>
      <c r="H127" s="10">
        <v>0</v>
      </c>
      <c r="I127" s="10">
        <v>0</v>
      </c>
      <c r="J127" s="10">
        <v>0</v>
      </c>
      <c r="K127" s="10">
        <v>0</v>
      </c>
      <c r="L127" s="10">
        <v>0</v>
      </c>
      <c r="M127" s="10">
        <v>0</v>
      </c>
      <c r="N127" s="58">
        <v>0</v>
      </c>
      <c r="O127" s="58">
        <v>0</v>
      </c>
      <c r="P127" s="58">
        <v>0</v>
      </c>
      <c r="Q127" s="58">
        <v>0</v>
      </c>
      <c r="R127" s="11">
        <v>0</v>
      </c>
    </row>
    <row r="128" spans="1:18" ht="15">
      <c r="A128" s="46">
        <v>215</v>
      </c>
      <c r="B128" s="437" t="s">
        <v>143</v>
      </c>
      <c r="C128" s="15" t="s">
        <v>438</v>
      </c>
      <c r="D128" s="410">
        <f t="shared" ref="D128:R128" si="26">SUM(D129:D132)</f>
        <v>14.87</v>
      </c>
      <c r="E128" s="410">
        <f t="shared" si="26"/>
        <v>23.36</v>
      </c>
      <c r="F128" s="410">
        <f t="shared" si="26"/>
        <v>2.92</v>
      </c>
      <c r="G128" s="410">
        <f t="shared" si="26"/>
        <v>281.72000000000003</v>
      </c>
      <c r="H128" s="410">
        <f t="shared" si="26"/>
        <v>0.106</v>
      </c>
      <c r="I128" s="410">
        <f t="shared" si="26"/>
        <v>0.56400000000000006</v>
      </c>
      <c r="J128" s="410">
        <f t="shared" si="26"/>
        <v>0.24399999999999999</v>
      </c>
      <c r="K128" s="132">
        <f t="shared" si="26"/>
        <v>0.28200000000000003</v>
      </c>
      <c r="L128" s="132">
        <f t="shared" si="26"/>
        <v>0.59400000000000008</v>
      </c>
      <c r="M128" s="410">
        <f t="shared" si="26"/>
        <v>180.39599999999999</v>
      </c>
      <c r="N128" s="410">
        <f t="shared" si="26"/>
        <v>2.7999999999999997E-2</v>
      </c>
      <c r="O128" s="410">
        <f t="shared" si="26"/>
        <v>25.946999999999999</v>
      </c>
      <c r="P128" s="410">
        <f t="shared" si="26"/>
        <v>0.03</v>
      </c>
      <c r="Q128" s="410">
        <f t="shared" si="26"/>
        <v>271.62</v>
      </c>
      <c r="R128" s="411">
        <f t="shared" si="26"/>
        <v>2.3260000000000001</v>
      </c>
    </row>
    <row r="129" spans="1:18" ht="30">
      <c r="A129" s="46"/>
      <c r="B129" s="5" t="s">
        <v>69</v>
      </c>
      <c r="C129" s="395" t="s">
        <v>449</v>
      </c>
      <c r="D129" s="5">
        <v>1.22</v>
      </c>
      <c r="E129" s="5">
        <v>1.42</v>
      </c>
      <c r="F129" s="5">
        <v>1.91</v>
      </c>
      <c r="G129" s="5">
        <v>25.57</v>
      </c>
      <c r="H129" s="137">
        <v>0</v>
      </c>
      <c r="I129" s="137">
        <v>6.0000000000000001E-3</v>
      </c>
      <c r="J129" s="5">
        <v>0.24399999999999999</v>
      </c>
      <c r="K129" s="131">
        <v>2.4E-2</v>
      </c>
      <c r="L129" s="131">
        <v>5.3999999999999999E-2</v>
      </c>
      <c r="M129" s="137">
        <v>1.296</v>
      </c>
      <c r="N129" s="138">
        <v>0</v>
      </c>
      <c r="O129" s="138">
        <v>2.7E-2</v>
      </c>
      <c r="P129" s="138">
        <v>0</v>
      </c>
      <c r="Q129" s="138">
        <v>1.62</v>
      </c>
      <c r="R129" s="139">
        <v>1.0999999999999999E-2</v>
      </c>
    </row>
    <row r="130" spans="1:18" ht="15">
      <c r="A130" s="46"/>
      <c r="B130" s="5" t="s">
        <v>39</v>
      </c>
      <c r="C130" s="395" t="s">
        <v>434</v>
      </c>
      <c r="D130" s="5">
        <v>0.09</v>
      </c>
      <c r="E130" s="5">
        <v>4.34</v>
      </c>
      <c r="F130" s="5">
        <v>0.12</v>
      </c>
      <c r="G130" s="5">
        <v>39.99</v>
      </c>
      <c r="H130" s="137">
        <v>4.2999999999999997E-2</v>
      </c>
      <c r="I130" s="137">
        <v>0.16200000000000001</v>
      </c>
      <c r="J130" s="5">
        <v>0</v>
      </c>
      <c r="K130" s="131">
        <v>2.4E-2</v>
      </c>
      <c r="L130" s="131">
        <v>0</v>
      </c>
      <c r="M130" s="137">
        <v>129.6</v>
      </c>
      <c r="N130" s="138">
        <v>0.01</v>
      </c>
      <c r="O130" s="138">
        <v>15.12</v>
      </c>
      <c r="P130" s="138">
        <v>2E-3</v>
      </c>
      <c r="Q130" s="138">
        <v>97.2</v>
      </c>
      <c r="R130" s="139">
        <v>6.5000000000000002E-2</v>
      </c>
    </row>
    <row r="131" spans="1:18" ht="15">
      <c r="A131" s="46"/>
      <c r="B131" s="5" t="s">
        <v>39</v>
      </c>
      <c r="C131" s="395" t="s">
        <v>433</v>
      </c>
      <c r="D131" s="5">
        <v>0.11</v>
      </c>
      <c r="E131" s="5">
        <v>5.42</v>
      </c>
      <c r="F131" s="5">
        <v>0.15</v>
      </c>
      <c r="G131" s="5">
        <v>49.92</v>
      </c>
      <c r="H131" s="137">
        <v>0</v>
      </c>
      <c r="I131" s="137">
        <v>0</v>
      </c>
      <c r="J131" s="5">
        <v>0</v>
      </c>
      <c r="K131" s="131">
        <v>0</v>
      </c>
      <c r="L131" s="131">
        <v>0</v>
      </c>
      <c r="M131" s="137">
        <v>0</v>
      </c>
      <c r="N131" s="138">
        <v>0</v>
      </c>
      <c r="O131" s="138">
        <v>0</v>
      </c>
      <c r="P131" s="138">
        <v>0</v>
      </c>
      <c r="Q131" s="138">
        <v>0</v>
      </c>
      <c r="R131" s="139">
        <v>0</v>
      </c>
    </row>
    <row r="132" spans="1:18" ht="30">
      <c r="A132" s="46"/>
      <c r="B132" s="5" t="s">
        <v>87</v>
      </c>
      <c r="C132" s="395" t="s">
        <v>448</v>
      </c>
      <c r="D132" s="5">
        <v>13.45</v>
      </c>
      <c r="E132" s="5">
        <v>12.18</v>
      </c>
      <c r="F132" s="5">
        <v>0.74</v>
      </c>
      <c r="G132" s="5">
        <v>166.24</v>
      </c>
      <c r="H132" s="137">
        <v>6.3E-2</v>
      </c>
      <c r="I132" s="137">
        <v>0.39600000000000002</v>
      </c>
      <c r="J132" s="5">
        <v>0</v>
      </c>
      <c r="K132" s="131">
        <v>0.23400000000000001</v>
      </c>
      <c r="L132" s="131">
        <v>0.54</v>
      </c>
      <c r="M132" s="137">
        <v>49.5</v>
      </c>
      <c r="N132" s="138">
        <v>1.7999999999999999E-2</v>
      </c>
      <c r="O132" s="138">
        <v>10.8</v>
      </c>
      <c r="P132" s="138">
        <v>2.8000000000000001E-2</v>
      </c>
      <c r="Q132" s="138">
        <v>172.8</v>
      </c>
      <c r="R132" s="139">
        <v>2.25</v>
      </c>
    </row>
    <row r="133" spans="1:18" ht="28.5">
      <c r="A133" s="37">
        <v>395</v>
      </c>
      <c r="B133" s="437" t="s">
        <v>67</v>
      </c>
      <c r="C133" s="12" t="s">
        <v>40</v>
      </c>
      <c r="D133" s="38">
        <f t="shared" ref="D133:R133" si="27">SUM(D134:D137)</f>
        <v>3.59</v>
      </c>
      <c r="E133" s="38">
        <f t="shared" si="27"/>
        <v>3.43</v>
      </c>
      <c r="F133" s="38">
        <f t="shared" si="27"/>
        <v>16.830000000000002</v>
      </c>
      <c r="G133" s="38">
        <f t="shared" si="27"/>
        <v>111.79</v>
      </c>
      <c r="H133" s="38">
        <f t="shared" si="27"/>
        <v>0.02</v>
      </c>
      <c r="I133" s="38">
        <f t="shared" si="27"/>
        <v>7.4999999999999997E-2</v>
      </c>
      <c r="J133" s="38">
        <f t="shared" si="27"/>
        <v>0.6</v>
      </c>
      <c r="K133" s="38">
        <f t="shared" si="27"/>
        <v>2.1999999999999999E-2</v>
      </c>
      <c r="L133" s="38">
        <f t="shared" si="27"/>
        <v>0</v>
      </c>
      <c r="M133" s="38">
        <f t="shared" si="27"/>
        <v>60.6</v>
      </c>
      <c r="N133" s="38">
        <f t="shared" si="27"/>
        <v>8.9999999999999993E-3</v>
      </c>
      <c r="O133" s="38">
        <f t="shared" si="27"/>
        <v>14</v>
      </c>
      <c r="P133" s="38">
        <f t="shared" si="27"/>
        <v>0</v>
      </c>
      <c r="Q133" s="38">
        <f t="shared" si="27"/>
        <v>30</v>
      </c>
      <c r="R133" s="39">
        <f t="shared" si="27"/>
        <v>0.09</v>
      </c>
    </row>
    <row r="134" spans="1:18">
      <c r="A134" s="37"/>
      <c r="B134" s="5" t="s">
        <v>31</v>
      </c>
      <c r="C134" s="6" t="s">
        <v>68</v>
      </c>
      <c r="D134" s="386">
        <v>0</v>
      </c>
      <c r="E134" s="386">
        <v>0</v>
      </c>
      <c r="F134" s="386">
        <v>0</v>
      </c>
      <c r="G134" s="386">
        <v>0</v>
      </c>
      <c r="H134" s="40">
        <v>0</v>
      </c>
      <c r="I134" s="40">
        <v>0</v>
      </c>
      <c r="J134" s="386">
        <v>0</v>
      </c>
      <c r="K134" s="386">
        <v>0</v>
      </c>
      <c r="L134" s="386">
        <v>0</v>
      </c>
      <c r="M134" s="40">
        <v>0</v>
      </c>
      <c r="N134" s="41">
        <v>0</v>
      </c>
      <c r="O134" s="41">
        <v>0</v>
      </c>
      <c r="P134" s="41">
        <v>0</v>
      </c>
      <c r="Q134" s="41">
        <v>0</v>
      </c>
      <c r="R134" s="42">
        <v>0</v>
      </c>
    </row>
    <row r="135" spans="1:18" ht="30">
      <c r="A135" s="37"/>
      <c r="B135" s="5" t="s">
        <v>69</v>
      </c>
      <c r="C135" s="6" t="s">
        <v>70</v>
      </c>
      <c r="D135" s="386">
        <v>3.5</v>
      </c>
      <c r="E135" s="386">
        <v>3</v>
      </c>
      <c r="F135" s="386">
        <v>4.7</v>
      </c>
      <c r="G135" s="386">
        <v>63</v>
      </c>
      <c r="H135" s="40">
        <v>0</v>
      </c>
      <c r="I135" s="40">
        <v>0</v>
      </c>
      <c r="J135" s="386">
        <v>0.6</v>
      </c>
      <c r="K135" s="386">
        <v>2.1999999999999999E-2</v>
      </c>
      <c r="L135" s="386">
        <v>0</v>
      </c>
      <c r="M135" s="40">
        <v>0</v>
      </c>
      <c r="N135" s="41">
        <v>8.9999999999999993E-3</v>
      </c>
      <c r="O135" s="41">
        <v>14</v>
      </c>
      <c r="P135" s="41">
        <v>0</v>
      </c>
      <c r="Q135" s="41">
        <v>30</v>
      </c>
      <c r="R135" s="42">
        <v>0</v>
      </c>
    </row>
    <row r="136" spans="1:18">
      <c r="A136" s="37"/>
      <c r="B136" s="5" t="s">
        <v>42</v>
      </c>
      <c r="C136" s="6" t="s">
        <v>71</v>
      </c>
      <c r="D136" s="386">
        <v>0</v>
      </c>
      <c r="E136" s="386">
        <v>0</v>
      </c>
      <c r="F136" s="386">
        <v>11.1</v>
      </c>
      <c r="G136" s="386">
        <v>42.14</v>
      </c>
      <c r="H136" s="40">
        <v>0</v>
      </c>
      <c r="I136" s="40">
        <v>0</v>
      </c>
      <c r="J136" s="386">
        <v>0</v>
      </c>
      <c r="K136" s="386">
        <v>0</v>
      </c>
      <c r="L136" s="386">
        <v>0</v>
      </c>
      <c r="M136" s="40">
        <v>0.6</v>
      </c>
      <c r="N136" s="41">
        <v>0</v>
      </c>
      <c r="O136" s="41">
        <v>0</v>
      </c>
      <c r="P136" s="41">
        <v>0</v>
      </c>
      <c r="Q136" s="41">
        <v>0</v>
      </c>
      <c r="R136" s="42">
        <v>0.06</v>
      </c>
    </row>
    <row r="137" spans="1:18">
      <c r="A137" s="37"/>
      <c r="B137" s="5" t="s">
        <v>72</v>
      </c>
      <c r="C137" s="6" t="s">
        <v>73</v>
      </c>
      <c r="D137" s="386">
        <v>0.09</v>
      </c>
      <c r="E137" s="386">
        <v>0.43</v>
      </c>
      <c r="F137" s="386">
        <v>1.03</v>
      </c>
      <c r="G137" s="386">
        <v>6.65</v>
      </c>
      <c r="H137" s="40">
        <v>0.02</v>
      </c>
      <c r="I137" s="40">
        <v>7.4999999999999997E-2</v>
      </c>
      <c r="J137" s="386">
        <v>0</v>
      </c>
      <c r="K137" s="386">
        <v>0</v>
      </c>
      <c r="L137" s="386">
        <v>0</v>
      </c>
      <c r="M137" s="40">
        <v>60</v>
      </c>
      <c r="N137" s="41">
        <v>0</v>
      </c>
      <c r="O137" s="41">
        <v>0</v>
      </c>
      <c r="P137" s="41">
        <v>0</v>
      </c>
      <c r="Q137" s="41">
        <v>0</v>
      </c>
      <c r="R137" s="42">
        <v>0.03</v>
      </c>
    </row>
    <row r="138" spans="1:18" ht="15">
      <c r="A138" s="14" t="s">
        <v>131</v>
      </c>
      <c r="B138" s="437" t="s">
        <v>44</v>
      </c>
      <c r="C138" s="12">
        <v>30</v>
      </c>
      <c r="D138" s="412">
        <f t="shared" ref="D138:R138" si="28">SUM(D139)</f>
        <v>1.98</v>
      </c>
      <c r="E138" s="412">
        <f t="shared" si="28"/>
        <v>0.27</v>
      </c>
      <c r="F138" s="412">
        <f t="shared" si="28"/>
        <v>11.4</v>
      </c>
      <c r="G138" s="412">
        <f t="shared" si="28"/>
        <v>59.7</v>
      </c>
      <c r="H138" s="132">
        <f t="shared" si="28"/>
        <v>4.8000000000000001E-2</v>
      </c>
      <c r="I138" s="412">
        <f t="shared" si="28"/>
        <v>1.7999999999999999E-2</v>
      </c>
      <c r="J138" s="132">
        <f t="shared" si="28"/>
        <v>0</v>
      </c>
      <c r="K138" s="132">
        <f t="shared" si="28"/>
        <v>0</v>
      </c>
      <c r="L138" s="132">
        <f t="shared" si="28"/>
        <v>0.39</v>
      </c>
      <c r="M138" s="132">
        <f t="shared" si="28"/>
        <v>6.9</v>
      </c>
      <c r="N138" s="132">
        <f t="shared" si="28"/>
        <v>1E-3</v>
      </c>
      <c r="O138" s="132">
        <f t="shared" si="28"/>
        <v>9.9</v>
      </c>
      <c r="P138" s="132">
        <f t="shared" si="28"/>
        <v>2E-3</v>
      </c>
      <c r="Q138" s="132">
        <f t="shared" si="28"/>
        <v>26.1</v>
      </c>
      <c r="R138" s="413">
        <f t="shared" si="28"/>
        <v>0.6</v>
      </c>
    </row>
    <row r="139" spans="1:18" ht="30">
      <c r="A139" s="134"/>
      <c r="B139" s="5" t="s">
        <v>45</v>
      </c>
      <c r="C139" s="395" t="s">
        <v>46</v>
      </c>
      <c r="D139" s="131">
        <v>1.98</v>
      </c>
      <c r="E139" s="131">
        <v>0.27</v>
      </c>
      <c r="F139" s="131">
        <v>11.4</v>
      </c>
      <c r="G139" s="131">
        <v>59.7</v>
      </c>
      <c r="H139" s="131">
        <v>4.8000000000000001E-2</v>
      </c>
      <c r="I139" s="131">
        <v>1.7999999999999999E-2</v>
      </c>
      <c r="J139" s="131">
        <v>0</v>
      </c>
      <c r="K139" s="131">
        <v>0</v>
      </c>
      <c r="L139" s="131">
        <v>0.39</v>
      </c>
      <c r="M139" s="131">
        <v>6.9</v>
      </c>
      <c r="N139" s="135">
        <v>1E-3</v>
      </c>
      <c r="O139" s="135">
        <v>9.9</v>
      </c>
      <c r="P139" s="135">
        <v>2E-3</v>
      </c>
      <c r="Q139" s="135">
        <v>26.1</v>
      </c>
      <c r="R139" s="136">
        <v>0.6</v>
      </c>
    </row>
    <row r="140" spans="1:18" ht="15">
      <c r="A140" s="46">
        <v>140</v>
      </c>
      <c r="B140" s="437" t="s">
        <v>74</v>
      </c>
      <c r="C140" s="12">
        <v>100</v>
      </c>
      <c r="D140" s="132">
        <f t="shared" ref="D140:R140" si="29">SUM(D141)</f>
        <v>0.4</v>
      </c>
      <c r="E140" s="132">
        <f t="shared" si="29"/>
        <v>0.4</v>
      </c>
      <c r="F140" s="132">
        <f t="shared" si="29"/>
        <v>9</v>
      </c>
      <c r="G140" s="132">
        <f t="shared" si="29"/>
        <v>45</v>
      </c>
      <c r="H140" s="410">
        <f t="shared" si="29"/>
        <v>0.03</v>
      </c>
      <c r="I140" s="410">
        <f t="shared" si="29"/>
        <v>0.02</v>
      </c>
      <c r="J140" s="132">
        <f t="shared" si="29"/>
        <v>165</v>
      </c>
      <c r="K140" s="47">
        <f>SUM(K141)</f>
        <v>5.0000000000000001E-3</v>
      </c>
      <c r="L140" s="47">
        <f>SUM(L141)</f>
        <v>0.2</v>
      </c>
      <c r="M140" s="410">
        <f t="shared" si="29"/>
        <v>16</v>
      </c>
      <c r="N140" s="410">
        <f t="shared" si="29"/>
        <v>2E-3</v>
      </c>
      <c r="O140" s="410">
        <f t="shared" si="29"/>
        <v>9</v>
      </c>
      <c r="P140" s="410">
        <f t="shared" si="29"/>
        <v>0</v>
      </c>
      <c r="Q140" s="410">
        <f t="shared" si="29"/>
        <v>11</v>
      </c>
      <c r="R140" s="411">
        <f t="shared" si="29"/>
        <v>2.2000000000000002</v>
      </c>
    </row>
    <row r="141" spans="1:18" ht="16.5" thickBot="1">
      <c r="A141" s="46"/>
      <c r="B141" s="5" t="s">
        <v>144</v>
      </c>
      <c r="C141" s="5" t="s">
        <v>145</v>
      </c>
      <c r="D141" s="131">
        <v>0.4</v>
      </c>
      <c r="E141" s="131">
        <v>0.4</v>
      </c>
      <c r="F141" s="131">
        <v>9</v>
      </c>
      <c r="G141" s="131">
        <v>45</v>
      </c>
      <c r="H141" s="137">
        <v>0.03</v>
      </c>
      <c r="I141" s="137">
        <v>0.02</v>
      </c>
      <c r="J141" s="131">
        <v>165</v>
      </c>
      <c r="K141" s="50">
        <v>5.0000000000000001E-3</v>
      </c>
      <c r="L141" s="50">
        <v>0.2</v>
      </c>
      <c r="M141" s="137">
        <v>16</v>
      </c>
      <c r="N141" s="138">
        <v>2E-3</v>
      </c>
      <c r="O141" s="138">
        <v>9</v>
      </c>
      <c r="P141" s="138">
        <v>0</v>
      </c>
      <c r="Q141" s="138">
        <v>11</v>
      </c>
      <c r="R141" s="139">
        <v>2.2000000000000002</v>
      </c>
    </row>
    <row r="142" spans="1:18" thickBot="1">
      <c r="A142" s="542" t="s">
        <v>47</v>
      </c>
      <c r="B142" s="543"/>
      <c r="C142" s="544"/>
      <c r="D142" s="408">
        <f>SUM(D123,D128,D133,D138,D140,)</f>
        <v>21.349999999999998</v>
      </c>
      <c r="E142" s="408">
        <f t="shared" ref="E142:R142" si="30">SUM(E123,E128,E133,E138,E140,)</f>
        <v>30.589999999999996</v>
      </c>
      <c r="F142" s="408">
        <f t="shared" si="30"/>
        <v>49.86</v>
      </c>
      <c r="G142" s="408">
        <f t="shared" si="30"/>
        <v>588.3900000000001</v>
      </c>
      <c r="H142" s="408">
        <f t="shared" si="30"/>
        <v>0.23100000000000001</v>
      </c>
      <c r="I142" s="408">
        <f t="shared" si="30"/>
        <v>0.70600000000000007</v>
      </c>
      <c r="J142" s="408">
        <f t="shared" si="30"/>
        <v>170.01400000000001</v>
      </c>
      <c r="K142" s="408">
        <f t="shared" si="30"/>
        <v>0.94600000000000006</v>
      </c>
      <c r="L142" s="408">
        <f t="shared" si="30"/>
        <v>1.3630000000000002</v>
      </c>
      <c r="M142" s="408">
        <f t="shared" si="30"/>
        <v>290.17599999999999</v>
      </c>
      <c r="N142" s="408">
        <f t="shared" si="30"/>
        <v>4.1000000000000002E-2</v>
      </c>
      <c r="O142" s="408">
        <f t="shared" si="30"/>
        <v>73.249000000000009</v>
      </c>
      <c r="P142" s="408">
        <f t="shared" si="30"/>
        <v>3.2000000000000001E-2</v>
      </c>
      <c r="Q142" s="408">
        <f t="shared" si="30"/>
        <v>359.048</v>
      </c>
      <c r="R142" s="408">
        <f t="shared" si="30"/>
        <v>5.7680000000000007</v>
      </c>
    </row>
    <row r="143" spans="1:18">
      <c r="A143" s="20"/>
      <c r="B143" s="21"/>
      <c r="C143" s="22"/>
      <c r="D143" s="23"/>
      <c r="E143" s="23"/>
      <c r="F143" s="23"/>
      <c r="G143" s="23"/>
      <c r="H143" s="23"/>
      <c r="I143" s="23"/>
      <c r="J143" s="23"/>
      <c r="K143" s="23"/>
      <c r="L143" s="23"/>
      <c r="M143" s="23"/>
      <c r="N143" s="23"/>
      <c r="O143" s="23"/>
      <c r="P143" s="23"/>
      <c r="Q143" s="23"/>
      <c r="R143" s="23"/>
    </row>
    <row r="144" spans="1:18">
      <c r="A144" s="20"/>
      <c r="B144" s="21"/>
      <c r="C144" s="22"/>
      <c r="D144" s="23"/>
      <c r="E144" s="23"/>
      <c r="F144" s="23"/>
      <c r="G144" s="23"/>
      <c r="H144" s="23"/>
      <c r="I144" s="23"/>
      <c r="J144" s="23"/>
      <c r="K144" s="23"/>
      <c r="L144" s="23"/>
      <c r="M144" s="23"/>
      <c r="N144" s="23"/>
      <c r="O144" s="23"/>
      <c r="P144" s="23"/>
      <c r="Q144" s="23"/>
      <c r="R144" s="23"/>
    </row>
    <row r="145" spans="1:18">
      <c r="A145" s="79"/>
      <c r="C145" s="81"/>
      <c r="D145" s="82"/>
      <c r="E145" s="82"/>
      <c r="F145" s="82"/>
      <c r="G145" s="82"/>
      <c r="H145" s="82"/>
      <c r="I145" s="82"/>
      <c r="J145" s="82"/>
      <c r="K145" s="82"/>
      <c r="L145" s="82"/>
      <c r="M145" s="82"/>
      <c r="N145" s="82"/>
      <c r="O145" s="82"/>
      <c r="P145" s="82"/>
      <c r="Q145" s="82"/>
      <c r="R145" s="82"/>
    </row>
    <row r="146" spans="1:18" ht="16.5" thickBot="1">
      <c r="A146" s="560" t="s">
        <v>136</v>
      </c>
      <c r="B146" s="560"/>
      <c r="C146" s="560"/>
      <c r="D146" s="560"/>
      <c r="E146" s="560"/>
      <c r="F146" s="560"/>
      <c r="G146" s="560"/>
      <c r="H146" s="560"/>
      <c r="I146" s="560"/>
      <c r="J146" s="560"/>
      <c r="K146" s="560"/>
      <c r="L146" s="560"/>
      <c r="M146" s="560"/>
      <c r="N146" s="560"/>
      <c r="O146" s="560"/>
      <c r="P146" s="560"/>
      <c r="Q146" s="560"/>
      <c r="R146" s="560"/>
    </row>
    <row r="147" spans="1:18">
      <c r="A147" s="565" t="s">
        <v>1</v>
      </c>
      <c r="B147" s="567" t="s">
        <v>2</v>
      </c>
      <c r="C147" s="569" t="s">
        <v>3</v>
      </c>
      <c r="D147" s="571" t="s">
        <v>4</v>
      </c>
      <c r="E147" s="571"/>
      <c r="F147" s="571"/>
      <c r="G147" s="554" t="s">
        <v>5</v>
      </c>
      <c r="H147" s="551" t="s">
        <v>6</v>
      </c>
      <c r="I147" s="552"/>
      <c r="J147" s="552"/>
      <c r="K147" s="552"/>
      <c r="L147" s="553"/>
      <c r="M147" s="571" t="s">
        <v>7</v>
      </c>
      <c r="N147" s="551"/>
      <c r="O147" s="551"/>
      <c r="P147" s="551"/>
      <c r="Q147" s="551"/>
      <c r="R147" s="572"/>
    </row>
    <row r="148" spans="1:18" ht="32.25" thickBot="1">
      <c r="A148" s="566"/>
      <c r="B148" s="568"/>
      <c r="C148" s="570"/>
      <c r="D148" s="54" t="s">
        <v>8</v>
      </c>
      <c r="E148" s="54" t="s">
        <v>9</v>
      </c>
      <c r="F148" s="54" t="s">
        <v>10</v>
      </c>
      <c r="G148" s="555"/>
      <c r="H148" s="54" t="s">
        <v>11</v>
      </c>
      <c r="I148" s="54" t="s">
        <v>12</v>
      </c>
      <c r="J148" s="54" t="s">
        <v>13</v>
      </c>
      <c r="K148" s="54" t="s">
        <v>14</v>
      </c>
      <c r="L148" s="54" t="s">
        <v>15</v>
      </c>
      <c r="M148" s="54" t="s">
        <v>16</v>
      </c>
      <c r="N148" s="25" t="s">
        <v>17</v>
      </c>
      <c r="O148" s="25" t="s">
        <v>18</v>
      </c>
      <c r="P148" s="25" t="s">
        <v>19</v>
      </c>
      <c r="Q148" s="25" t="s">
        <v>20</v>
      </c>
      <c r="R148" s="55" t="s">
        <v>21</v>
      </c>
    </row>
    <row r="149" spans="1:18" ht="15">
      <c r="A149" s="14">
        <v>1</v>
      </c>
      <c r="B149" s="437" t="s">
        <v>52</v>
      </c>
      <c r="C149" s="12">
        <v>40</v>
      </c>
      <c r="D149" s="132">
        <f t="shared" ref="D149:R149" si="31">SUM(D150:D152)</f>
        <v>4.9640000000000004</v>
      </c>
      <c r="E149" s="132">
        <f t="shared" si="31"/>
        <v>9.3699999999999992</v>
      </c>
      <c r="F149" s="132">
        <f t="shared" si="31"/>
        <v>9.7479999999999993</v>
      </c>
      <c r="G149" s="132">
        <f t="shared" si="31"/>
        <v>144.29000000000002</v>
      </c>
      <c r="H149" s="132">
        <f t="shared" si="31"/>
        <v>3.9E-2</v>
      </c>
      <c r="I149" s="132">
        <f t="shared" si="31"/>
        <v>6.3E-2</v>
      </c>
      <c r="J149" s="132">
        <f t="shared" si="31"/>
        <v>0.1</v>
      </c>
      <c r="K149" s="132">
        <f>SUM(K150:K152)</f>
        <v>6.9000000000000006E-2</v>
      </c>
      <c r="L149" s="132">
        <f>SUM(L150:L152)</f>
        <v>0.39400000000000002</v>
      </c>
      <c r="M149" s="132">
        <f t="shared" si="31"/>
        <v>132.6</v>
      </c>
      <c r="N149" s="132">
        <f t="shared" si="31"/>
        <v>1E-3</v>
      </c>
      <c r="O149" s="132">
        <f t="shared" si="31"/>
        <v>11.254</v>
      </c>
      <c r="P149" s="132">
        <f t="shared" si="31"/>
        <v>3.0000000000000001E-3</v>
      </c>
      <c r="Q149" s="132">
        <f t="shared" si="31"/>
        <v>85.44</v>
      </c>
      <c r="R149" s="133">
        <f t="shared" si="31"/>
        <v>0.55800000000000005</v>
      </c>
    </row>
    <row r="150" spans="1:18" ht="15">
      <c r="A150" s="14"/>
      <c r="B150" s="5" t="s">
        <v>39</v>
      </c>
      <c r="C150" s="5" t="s">
        <v>53</v>
      </c>
      <c r="D150" s="131">
        <v>5.3999999999999999E-2</v>
      </c>
      <c r="E150" s="131">
        <v>4.93</v>
      </c>
      <c r="F150" s="131">
        <v>8.7999999999999995E-2</v>
      </c>
      <c r="G150" s="131">
        <v>45.02</v>
      </c>
      <c r="H150" s="131">
        <v>1E-3</v>
      </c>
      <c r="I150" s="131">
        <v>8.0000000000000002E-3</v>
      </c>
      <c r="J150" s="131">
        <v>0</v>
      </c>
      <c r="K150" s="131">
        <v>3.1E-2</v>
      </c>
      <c r="L150" s="131">
        <v>6.8000000000000005E-2</v>
      </c>
      <c r="M150" s="131">
        <v>1.6319999999999999</v>
      </c>
      <c r="N150" s="135">
        <v>0</v>
      </c>
      <c r="O150" s="135">
        <v>3.4000000000000002E-2</v>
      </c>
      <c r="P150" s="135">
        <v>0</v>
      </c>
      <c r="Q150" s="135">
        <v>2.04</v>
      </c>
      <c r="R150" s="136">
        <v>1.4E-2</v>
      </c>
    </row>
    <row r="151" spans="1:18" ht="15">
      <c r="A151" s="14"/>
      <c r="B151" s="5" t="s">
        <v>54</v>
      </c>
      <c r="C151" s="5" t="s">
        <v>55</v>
      </c>
      <c r="D151" s="131">
        <v>3.33</v>
      </c>
      <c r="E151" s="131">
        <v>4.24</v>
      </c>
      <c r="F151" s="131">
        <v>0</v>
      </c>
      <c r="G151" s="131">
        <v>52.27</v>
      </c>
      <c r="H151" s="131">
        <v>6.0000000000000001E-3</v>
      </c>
      <c r="I151" s="131">
        <v>4.2999999999999997E-2</v>
      </c>
      <c r="J151" s="131">
        <v>0.1</v>
      </c>
      <c r="K151" s="131">
        <v>3.7999999999999999E-2</v>
      </c>
      <c r="L151" s="131">
        <v>6.6000000000000003E-2</v>
      </c>
      <c r="M151" s="131">
        <v>126.36799999999999</v>
      </c>
      <c r="N151" s="135">
        <v>0</v>
      </c>
      <c r="O151" s="135">
        <v>4.62</v>
      </c>
      <c r="P151" s="135">
        <v>2E-3</v>
      </c>
      <c r="Q151" s="135">
        <v>66</v>
      </c>
      <c r="R151" s="136">
        <v>0.14399999999999999</v>
      </c>
    </row>
    <row r="152" spans="1:18" ht="15">
      <c r="A152" s="14"/>
      <c r="B152" s="5" t="s">
        <v>56</v>
      </c>
      <c r="C152" s="5" t="s">
        <v>43</v>
      </c>
      <c r="D152" s="131">
        <v>1.58</v>
      </c>
      <c r="E152" s="131">
        <v>0.2</v>
      </c>
      <c r="F152" s="131">
        <v>9.66</v>
      </c>
      <c r="G152" s="131">
        <v>47</v>
      </c>
      <c r="H152" s="131">
        <v>3.2000000000000001E-2</v>
      </c>
      <c r="I152" s="131">
        <v>1.2E-2</v>
      </c>
      <c r="J152" s="131">
        <v>0</v>
      </c>
      <c r="K152" s="131">
        <v>0</v>
      </c>
      <c r="L152" s="131">
        <v>0.26</v>
      </c>
      <c r="M152" s="131">
        <v>4.5999999999999996</v>
      </c>
      <c r="N152" s="135">
        <v>1E-3</v>
      </c>
      <c r="O152" s="135">
        <v>6.6</v>
      </c>
      <c r="P152" s="135">
        <v>1E-3</v>
      </c>
      <c r="Q152" s="135">
        <v>17.399999999999999</v>
      </c>
      <c r="R152" s="136">
        <v>0.4</v>
      </c>
    </row>
    <row r="153" spans="1:18" ht="42.75">
      <c r="A153" s="14">
        <v>66</v>
      </c>
      <c r="B153" s="437" t="s">
        <v>117</v>
      </c>
      <c r="C153" s="12">
        <v>200</v>
      </c>
      <c r="D153" s="132">
        <f t="shared" ref="D153:R153" si="32">SUM(D154:D160)</f>
        <v>6.33</v>
      </c>
      <c r="E153" s="132">
        <f t="shared" si="32"/>
        <v>9.08</v>
      </c>
      <c r="F153" s="132">
        <f t="shared" si="32"/>
        <v>26.020000000000003</v>
      </c>
      <c r="G153" s="132">
        <f t="shared" si="32"/>
        <v>212.40000000000003</v>
      </c>
      <c r="H153" s="132">
        <f t="shared" si="32"/>
        <v>0.11100000000000002</v>
      </c>
      <c r="I153" s="132">
        <f t="shared" si="32"/>
        <v>0.24000000000000002</v>
      </c>
      <c r="J153" s="132">
        <f t="shared" si="32"/>
        <v>1.95</v>
      </c>
      <c r="K153" s="132">
        <f t="shared" si="32"/>
        <v>0.06</v>
      </c>
      <c r="L153" s="132">
        <f t="shared" si="32"/>
        <v>0.13</v>
      </c>
      <c r="M153" s="132">
        <f t="shared" si="32"/>
        <v>185.12</v>
      </c>
      <c r="N153" s="132">
        <f t="shared" si="32"/>
        <v>1.2999999999999999E-2</v>
      </c>
      <c r="O153" s="132">
        <f t="shared" si="32"/>
        <v>34.33</v>
      </c>
      <c r="P153" s="132">
        <f t="shared" si="32"/>
        <v>4.0000000000000001E-3</v>
      </c>
      <c r="Q153" s="132">
        <f t="shared" si="32"/>
        <v>175.10000000000002</v>
      </c>
      <c r="R153" s="133">
        <f t="shared" si="32"/>
        <v>0.49</v>
      </c>
    </row>
    <row r="154" spans="1:18" ht="15">
      <c r="A154" s="134"/>
      <c r="B154" s="5" t="s">
        <v>39</v>
      </c>
      <c r="C154" s="395" t="s">
        <v>118</v>
      </c>
      <c r="D154" s="131">
        <v>0.08</v>
      </c>
      <c r="E154" s="131">
        <v>3.69</v>
      </c>
      <c r="F154" s="131">
        <v>0.1</v>
      </c>
      <c r="G154" s="131">
        <v>33.96</v>
      </c>
      <c r="H154" s="131">
        <v>1E-3</v>
      </c>
      <c r="I154" s="131">
        <v>7.0000000000000001E-3</v>
      </c>
      <c r="J154" s="131">
        <v>0</v>
      </c>
      <c r="K154" s="131">
        <v>2.7E-2</v>
      </c>
      <c r="L154" s="131">
        <v>0.06</v>
      </c>
      <c r="M154" s="131">
        <v>1.44</v>
      </c>
      <c r="N154" s="135">
        <v>0</v>
      </c>
      <c r="O154" s="135">
        <v>0.03</v>
      </c>
      <c r="P154" s="135">
        <v>0</v>
      </c>
      <c r="Q154" s="135">
        <v>1.8</v>
      </c>
      <c r="R154" s="136">
        <v>1.2E-2</v>
      </c>
    </row>
    <row r="155" spans="1:18" ht="30">
      <c r="A155" s="134"/>
      <c r="B155" s="5" t="s">
        <v>69</v>
      </c>
      <c r="C155" s="395" t="s">
        <v>119</v>
      </c>
      <c r="D155" s="131">
        <v>4.3499999999999996</v>
      </c>
      <c r="E155" s="131">
        <v>4.8</v>
      </c>
      <c r="F155" s="131">
        <v>7.05</v>
      </c>
      <c r="G155" s="131">
        <v>90</v>
      </c>
      <c r="H155" s="131">
        <v>0.06</v>
      </c>
      <c r="I155" s="131">
        <v>0.22500000000000001</v>
      </c>
      <c r="J155" s="131">
        <v>1.95</v>
      </c>
      <c r="K155" s="131">
        <v>3.3000000000000002E-2</v>
      </c>
      <c r="L155" s="131">
        <v>0</v>
      </c>
      <c r="M155" s="131">
        <v>180</v>
      </c>
      <c r="N155" s="135">
        <v>1.2999999999999999E-2</v>
      </c>
      <c r="O155" s="135">
        <v>21</v>
      </c>
      <c r="P155" s="135">
        <v>3.0000000000000001E-3</v>
      </c>
      <c r="Q155" s="135">
        <v>135</v>
      </c>
      <c r="R155" s="136">
        <v>0.09</v>
      </c>
    </row>
    <row r="156" spans="1:18" ht="15">
      <c r="A156" s="134"/>
      <c r="B156" s="5" t="s">
        <v>98</v>
      </c>
      <c r="C156" s="395" t="s">
        <v>120</v>
      </c>
      <c r="D156" s="131">
        <v>0</v>
      </c>
      <c r="E156" s="131">
        <v>0</v>
      </c>
      <c r="F156" s="131">
        <v>0</v>
      </c>
      <c r="G156" s="131">
        <v>0</v>
      </c>
      <c r="H156" s="131">
        <v>0</v>
      </c>
      <c r="I156" s="131">
        <v>0</v>
      </c>
      <c r="J156" s="131">
        <v>0</v>
      </c>
      <c r="K156" s="131">
        <v>0</v>
      </c>
      <c r="L156" s="131">
        <v>0</v>
      </c>
      <c r="M156" s="131">
        <v>0</v>
      </c>
      <c r="N156" s="135">
        <v>0</v>
      </c>
      <c r="O156" s="135">
        <v>0</v>
      </c>
      <c r="P156" s="135">
        <v>0</v>
      </c>
      <c r="Q156" s="135">
        <v>0</v>
      </c>
      <c r="R156" s="136">
        <v>0</v>
      </c>
    </row>
    <row r="157" spans="1:18" ht="15">
      <c r="A157" s="134"/>
      <c r="B157" s="5" t="s">
        <v>89</v>
      </c>
      <c r="C157" s="395" t="s">
        <v>121</v>
      </c>
      <c r="D157" s="131">
        <v>0</v>
      </c>
      <c r="E157" s="131">
        <v>0</v>
      </c>
      <c r="F157" s="131">
        <v>0</v>
      </c>
      <c r="G157" s="131">
        <v>0</v>
      </c>
      <c r="H157" s="131">
        <v>0</v>
      </c>
      <c r="I157" s="131">
        <v>0</v>
      </c>
      <c r="J157" s="131">
        <v>0</v>
      </c>
      <c r="K157" s="131">
        <v>0</v>
      </c>
      <c r="L157" s="131">
        <v>0</v>
      </c>
      <c r="M157" s="131">
        <v>0</v>
      </c>
      <c r="N157" s="135">
        <v>0</v>
      </c>
      <c r="O157" s="135">
        <v>0</v>
      </c>
      <c r="P157" s="135">
        <v>0</v>
      </c>
      <c r="Q157" s="135">
        <v>0</v>
      </c>
      <c r="R157" s="136">
        <v>0</v>
      </c>
    </row>
    <row r="158" spans="1:18" ht="15">
      <c r="A158" s="134"/>
      <c r="B158" s="5" t="s">
        <v>64</v>
      </c>
      <c r="C158" s="395" t="s">
        <v>118</v>
      </c>
      <c r="D158" s="131">
        <v>0</v>
      </c>
      <c r="E158" s="131">
        <v>0</v>
      </c>
      <c r="F158" s="131">
        <v>5.99</v>
      </c>
      <c r="G158" s="131">
        <v>23.94</v>
      </c>
      <c r="H158" s="131">
        <v>0</v>
      </c>
      <c r="I158" s="131">
        <v>0</v>
      </c>
      <c r="J158" s="131">
        <v>0</v>
      </c>
      <c r="K158" s="131">
        <v>0</v>
      </c>
      <c r="L158" s="131">
        <v>0</v>
      </c>
      <c r="M158" s="131">
        <v>0.18</v>
      </c>
      <c r="N158" s="135">
        <v>0</v>
      </c>
      <c r="O158" s="135">
        <v>0</v>
      </c>
      <c r="P158" s="135">
        <v>0</v>
      </c>
      <c r="Q158" s="135">
        <v>0</v>
      </c>
      <c r="R158" s="136">
        <v>1.7999999999999999E-2</v>
      </c>
    </row>
    <row r="159" spans="1:18" ht="15">
      <c r="A159" s="134"/>
      <c r="B159" s="5" t="s">
        <v>122</v>
      </c>
      <c r="C159" s="395" t="s">
        <v>123</v>
      </c>
      <c r="D159" s="131">
        <v>0.75</v>
      </c>
      <c r="E159" s="131">
        <v>0.26</v>
      </c>
      <c r="F159" s="131">
        <v>6.23</v>
      </c>
      <c r="G159" s="131">
        <v>30.3</v>
      </c>
      <c r="H159" s="131">
        <v>8.0000000000000002E-3</v>
      </c>
      <c r="I159" s="131">
        <v>4.0000000000000001E-3</v>
      </c>
      <c r="J159" s="131">
        <v>0</v>
      </c>
      <c r="K159" s="131">
        <v>0</v>
      </c>
      <c r="L159" s="131">
        <v>0.04</v>
      </c>
      <c r="M159" s="131">
        <v>0.8</v>
      </c>
      <c r="N159" s="135">
        <v>0</v>
      </c>
      <c r="O159" s="135">
        <v>5</v>
      </c>
      <c r="P159" s="135">
        <v>1E-3</v>
      </c>
      <c r="Q159" s="135">
        <v>15</v>
      </c>
      <c r="R159" s="136">
        <v>0.1</v>
      </c>
    </row>
    <row r="160" spans="1:18" ht="15">
      <c r="A160" s="134"/>
      <c r="B160" s="5" t="s">
        <v>124</v>
      </c>
      <c r="C160" s="395" t="s">
        <v>123</v>
      </c>
      <c r="D160" s="131">
        <v>1.1499999999999999</v>
      </c>
      <c r="E160" s="131">
        <v>0.33</v>
      </c>
      <c r="F160" s="131">
        <v>6.65</v>
      </c>
      <c r="G160" s="131">
        <v>34.200000000000003</v>
      </c>
      <c r="H160" s="131">
        <v>4.2000000000000003E-2</v>
      </c>
      <c r="I160" s="131">
        <v>4.0000000000000001E-3</v>
      </c>
      <c r="J160" s="131">
        <v>0</v>
      </c>
      <c r="K160" s="131">
        <v>0</v>
      </c>
      <c r="L160" s="131">
        <v>0.03</v>
      </c>
      <c r="M160" s="131">
        <v>2.7</v>
      </c>
      <c r="N160" s="135">
        <v>0</v>
      </c>
      <c r="O160" s="135">
        <v>8.3000000000000007</v>
      </c>
      <c r="P160" s="135">
        <v>0</v>
      </c>
      <c r="Q160" s="135">
        <v>23.3</v>
      </c>
      <c r="R160" s="136">
        <v>0.27</v>
      </c>
    </row>
    <row r="161" spans="1:18" ht="15">
      <c r="A161" s="14" t="s">
        <v>125</v>
      </c>
      <c r="B161" s="437" t="s">
        <v>126</v>
      </c>
      <c r="C161" s="15" t="s">
        <v>40</v>
      </c>
      <c r="D161" s="132">
        <f t="shared" ref="D161:R161" si="33">SUM(D162:D165)</f>
        <v>4.21</v>
      </c>
      <c r="E161" s="132">
        <f t="shared" si="33"/>
        <v>4.6100000000000003</v>
      </c>
      <c r="F161" s="132">
        <f t="shared" si="33"/>
        <v>17.07</v>
      </c>
      <c r="G161" s="132">
        <f t="shared" si="33"/>
        <v>125.56</v>
      </c>
      <c r="H161" s="132">
        <f t="shared" si="33"/>
        <v>1.2E-2</v>
      </c>
      <c r="I161" s="132">
        <f t="shared" si="33"/>
        <v>0.151</v>
      </c>
      <c r="J161" s="132">
        <f t="shared" si="33"/>
        <v>0</v>
      </c>
      <c r="K161" s="132">
        <f t="shared" si="33"/>
        <v>2.7E-2</v>
      </c>
      <c r="L161" s="132">
        <f t="shared" si="33"/>
        <v>7.0000000000000001E-3</v>
      </c>
      <c r="M161" s="132">
        <f t="shared" si="33"/>
        <v>32.504000000000005</v>
      </c>
      <c r="N161" s="132">
        <f t="shared" si="33"/>
        <v>1.0999999999999999E-2</v>
      </c>
      <c r="O161" s="132">
        <f t="shared" si="33"/>
        <v>26.545000000000002</v>
      </c>
      <c r="P161" s="132">
        <f t="shared" si="33"/>
        <v>2E-3</v>
      </c>
      <c r="Q161" s="132">
        <f t="shared" si="33"/>
        <v>124.53999999999999</v>
      </c>
      <c r="R161" s="133">
        <f t="shared" si="33"/>
        <v>0.76100000000000001</v>
      </c>
    </row>
    <row r="162" spans="1:18" ht="15">
      <c r="A162" s="14"/>
      <c r="B162" s="5" t="s">
        <v>31</v>
      </c>
      <c r="C162" s="395" t="s">
        <v>127</v>
      </c>
      <c r="D162" s="131">
        <v>0</v>
      </c>
      <c r="E162" s="131">
        <v>0</v>
      </c>
      <c r="F162" s="131">
        <v>0</v>
      </c>
      <c r="G162" s="131">
        <v>0</v>
      </c>
      <c r="H162" s="131">
        <v>0</v>
      </c>
      <c r="I162" s="131">
        <v>0</v>
      </c>
      <c r="J162" s="131">
        <v>0</v>
      </c>
      <c r="K162" s="131">
        <v>0</v>
      </c>
      <c r="L162" s="131">
        <v>0</v>
      </c>
      <c r="M162" s="131">
        <v>0</v>
      </c>
      <c r="N162" s="135">
        <v>0</v>
      </c>
      <c r="O162" s="135">
        <v>0</v>
      </c>
      <c r="P162" s="135">
        <v>0</v>
      </c>
      <c r="Q162" s="135">
        <v>0</v>
      </c>
      <c r="R162" s="136">
        <v>0</v>
      </c>
    </row>
    <row r="163" spans="1:18" ht="15">
      <c r="A163" s="14"/>
      <c r="B163" s="5" t="s">
        <v>128</v>
      </c>
      <c r="C163" s="395" t="s">
        <v>129</v>
      </c>
      <c r="D163" s="131">
        <v>0.54</v>
      </c>
      <c r="E163" s="131">
        <v>0.33</v>
      </c>
      <c r="F163" s="131">
        <v>0.23</v>
      </c>
      <c r="G163" s="131">
        <v>6.42</v>
      </c>
      <c r="H163" s="131">
        <v>0</v>
      </c>
      <c r="I163" s="131">
        <v>4.0000000000000001E-3</v>
      </c>
      <c r="J163" s="131">
        <v>0</v>
      </c>
      <c r="K163" s="131">
        <v>0</v>
      </c>
      <c r="L163" s="131">
        <v>7.0000000000000001E-3</v>
      </c>
      <c r="M163" s="131">
        <v>2.84</v>
      </c>
      <c r="N163" s="135">
        <v>0</v>
      </c>
      <c r="O163" s="135">
        <v>9.4350000000000005</v>
      </c>
      <c r="P163" s="135">
        <v>0</v>
      </c>
      <c r="Q163" s="135">
        <v>14.54</v>
      </c>
      <c r="R163" s="136">
        <v>0.48799999999999999</v>
      </c>
    </row>
    <row r="164" spans="1:18" ht="30">
      <c r="A164" s="14"/>
      <c r="B164" s="5" t="s">
        <v>69</v>
      </c>
      <c r="C164" s="395" t="s">
        <v>130</v>
      </c>
      <c r="D164" s="131">
        <v>3.67</v>
      </c>
      <c r="E164" s="131">
        <v>4.28</v>
      </c>
      <c r="F164" s="131">
        <v>5.74</v>
      </c>
      <c r="G164" s="131">
        <v>77</v>
      </c>
      <c r="H164" s="131">
        <v>1.2E-2</v>
      </c>
      <c r="I164" s="131">
        <v>0.14699999999999999</v>
      </c>
      <c r="J164" s="131">
        <v>0</v>
      </c>
      <c r="K164" s="131">
        <v>2.7E-2</v>
      </c>
      <c r="L164" s="131">
        <v>0</v>
      </c>
      <c r="M164" s="131">
        <v>29.33</v>
      </c>
      <c r="N164" s="135">
        <v>1.0999999999999999E-2</v>
      </c>
      <c r="O164" s="135">
        <v>17.11</v>
      </c>
      <c r="P164" s="135">
        <v>2E-3</v>
      </c>
      <c r="Q164" s="135">
        <v>110</v>
      </c>
      <c r="R164" s="136">
        <v>0.24</v>
      </c>
    </row>
    <row r="165" spans="1:18" ht="15">
      <c r="A165" s="132"/>
      <c r="B165" s="5" t="s">
        <v>42</v>
      </c>
      <c r="C165" s="395" t="s">
        <v>71</v>
      </c>
      <c r="D165" s="131">
        <v>0</v>
      </c>
      <c r="E165" s="131">
        <v>0</v>
      </c>
      <c r="F165" s="131">
        <v>11.1</v>
      </c>
      <c r="G165" s="131">
        <v>42.14</v>
      </c>
      <c r="H165" s="131">
        <v>0</v>
      </c>
      <c r="I165" s="131">
        <v>0</v>
      </c>
      <c r="J165" s="131">
        <v>0</v>
      </c>
      <c r="K165" s="131">
        <v>0</v>
      </c>
      <c r="L165" s="131">
        <v>0</v>
      </c>
      <c r="M165" s="131">
        <v>0.33400000000000002</v>
      </c>
      <c r="N165" s="135">
        <v>0</v>
      </c>
      <c r="O165" s="135">
        <v>0</v>
      </c>
      <c r="P165" s="135">
        <v>0</v>
      </c>
      <c r="Q165" s="135">
        <v>0</v>
      </c>
      <c r="R165" s="136">
        <v>3.3000000000000002E-2</v>
      </c>
    </row>
    <row r="166" spans="1:18" ht="15">
      <c r="A166" s="14">
        <v>10</v>
      </c>
      <c r="B166" s="437" t="s">
        <v>44</v>
      </c>
      <c r="C166" s="12">
        <v>30</v>
      </c>
      <c r="D166" s="132">
        <f t="shared" ref="D166:R166" si="34">SUM(D167)</f>
        <v>2.37</v>
      </c>
      <c r="E166" s="132">
        <f t="shared" si="34"/>
        <v>0.27</v>
      </c>
      <c r="F166" s="132">
        <f t="shared" si="34"/>
        <v>11.4</v>
      </c>
      <c r="G166" s="132">
        <f t="shared" si="34"/>
        <v>59.7</v>
      </c>
      <c r="H166" s="132">
        <f t="shared" si="34"/>
        <v>4.8000000000000001E-2</v>
      </c>
      <c r="I166" s="132">
        <f t="shared" si="34"/>
        <v>1.7999999999999999E-2</v>
      </c>
      <c r="J166" s="132">
        <f t="shared" si="34"/>
        <v>0</v>
      </c>
      <c r="K166" s="132">
        <f>SUM(K167)</f>
        <v>0</v>
      </c>
      <c r="L166" s="132">
        <f>SUM(L167)</f>
        <v>0.39</v>
      </c>
      <c r="M166" s="132">
        <f t="shared" si="34"/>
        <v>6.9</v>
      </c>
      <c r="N166" s="132">
        <f t="shared" si="34"/>
        <v>1E-3</v>
      </c>
      <c r="O166" s="132">
        <f t="shared" si="34"/>
        <v>9.9</v>
      </c>
      <c r="P166" s="132">
        <f t="shared" si="34"/>
        <v>2E-3</v>
      </c>
      <c r="Q166" s="132">
        <f t="shared" si="34"/>
        <v>26.1</v>
      </c>
      <c r="R166" s="133">
        <f t="shared" si="34"/>
        <v>0.6</v>
      </c>
    </row>
    <row r="167" spans="1:18" ht="30">
      <c r="A167" s="403"/>
      <c r="B167" s="17" t="s">
        <v>45</v>
      </c>
      <c r="C167" s="404" t="s">
        <v>46</v>
      </c>
      <c r="D167" s="405">
        <v>2.37</v>
      </c>
      <c r="E167" s="405">
        <v>0.27</v>
      </c>
      <c r="F167" s="405">
        <v>11.4</v>
      </c>
      <c r="G167" s="405">
        <v>59.7</v>
      </c>
      <c r="H167" s="405">
        <v>4.8000000000000001E-2</v>
      </c>
      <c r="I167" s="405">
        <v>1.7999999999999999E-2</v>
      </c>
      <c r="J167" s="405">
        <v>0</v>
      </c>
      <c r="K167" s="405">
        <v>0</v>
      </c>
      <c r="L167" s="405">
        <v>0.39</v>
      </c>
      <c r="M167" s="405">
        <v>6.9</v>
      </c>
      <c r="N167" s="406">
        <v>1E-3</v>
      </c>
      <c r="O167" s="406">
        <v>9.9</v>
      </c>
      <c r="P167" s="406">
        <v>2E-3</v>
      </c>
      <c r="Q167" s="406">
        <v>26.1</v>
      </c>
      <c r="R167" s="407">
        <v>0.6</v>
      </c>
    </row>
    <row r="168" spans="1:18" ht="15">
      <c r="A168" s="46">
        <v>424</v>
      </c>
      <c r="B168" s="437" t="s">
        <v>132</v>
      </c>
      <c r="C168" s="15" t="s">
        <v>133</v>
      </c>
      <c r="D168" s="132">
        <f t="shared" ref="D168:R168" si="35">SUM(D169)</f>
        <v>5.08</v>
      </c>
      <c r="E168" s="132">
        <f t="shared" si="35"/>
        <v>4.5999999999999996</v>
      </c>
      <c r="F168" s="132">
        <f t="shared" si="35"/>
        <v>0.28000000000000003</v>
      </c>
      <c r="G168" s="132">
        <f t="shared" si="35"/>
        <v>62.8</v>
      </c>
      <c r="H168" s="410">
        <f t="shared" si="35"/>
        <v>0.28000000000000003</v>
      </c>
      <c r="I168" s="410">
        <f t="shared" si="35"/>
        <v>0.17599999999999999</v>
      </c>
      <c r="J168" s="132">
        <f t="shared" si="35"/>
        <v>0</v>
      </c>
      <c r="K168" s="132">
        <f t="shared" si="35"/>
        <v>0.1</v>
      </c>
      <c r="L168" s="132">
        <f t="shared" si="35"/>
        <v>0.24</v>
      </c>
      <c r="M168" s="410">
        <f t="shared" si="35"/>
        <v>22</v>
      </c>
      <c r="N168" s="410">
        <f t="shared" si="35"/>
        <v>8.0000000000000002E-3</v>
      </c>
      <c r="O168" s="410">
        <f t="shared" si="35"/>
        <v>4.8</v>
      </c>
      <c r="P168" s="410">
        <f t="shared" si="35"/>
        <v>1.2E-2</v>
      </c>
      <c r="Q168" s="410">
        <f t="shared" si="35"/>
        <v>76.8</v>
      </c>
      <c r="R168" s="411">
        <f t="shared" si="35"/>
        <v>1</v>
      </c>
    </row>
    <row r="169" spans="1:18" thickBot="1">
      <c r="A169" s="46"/>
      <c r="B169" s="5" t="s">
        <v>65</v>
      </c>
      <c r="C169" s="395" t="s">
        <v>134</v>
      </c>
      <c r="D169" s="131">
        <v>5.08</v>
      </c>
      <c r="E169" s="131">
        <v>4.5999999999999996</v>
      </c>
      <c r="F169" s="131">
        <v>0.28000000000000003</v>
      </c>
      <c r="G169" s="131">
        <v>62.8</v>
      </c>
      <c r="H169" s="137">
        <v>0.28000000000000003</v>
      </c>
      <c r="I169" s="137">
        <v>0.17599999999999999</v>
      </c>
      <c r="J169" s="131">
        <v>0</v>
      </c>
      <c r="K169" s="131">
        <v>0.1</v>
      </c>
      <c r="L169" s="131">
        <v>0.24</v>
      </c>
      <c r="M169" s="137">
        <v>22</v>
      </c>
      <c r="N169" s="138">
        <v>8.0000000000000002E-3</v>
      </c>
      <c r="O169" s="138">
        <v>4.8</v>
      </c>
      <c r="P169" s="138">
        <v>1.2E-2</v>
      </c>
      <c r="Q169" s="138">
        <v>76.8</v>
      </c>
      <c r="R169" s="139">
        <v>1</v>
      </c>
    </row>
    <row r="170" spans="1:18" thickBot="1">
      <c r="A170" s="557" t="s">
        <v>47</v>
      </c>
      <c r="B170" s="558"/>
      <c r="C170" s="559"/>
      <c r="D170" s="18">
        <f>SUM(D149,D153,D161,D166,D168,)</f>
        <v>22.954000000000001</v>
      </c>
      <c r="E170" s="18">
        <f t="shared" ref="E170:R170" si="36">SUM(E149,E153,E161,E166,E168,)</f>
        <v>27.93</v>
      </c>
      <c r="F170" s="18">
        <f t="shared" si="36"/>
        <v>64.518000000000001</v>
      </c>
      <c r="G170" s="18">
        <f t="shared" si="36"/>
        <v>604.75</v>
      </c>
      <c r="H170" s="18">
        <f t="shared" si="36"/>
        <v>0.49000000000000005</v>
      </c>
      <c r="I170" s="18">
        <f t="shared" si="36"/>
        <v>0.64800000000000013</v>
      </c>
      <c r="J170" s="18">
        <f t="shared" si="36"/>
        <v>2.0499999999999998</v>
      </c>
      <c r="K170" s="18">
        <f t="shared" si="36"/>
        <v>0.25600000000000001</v>
      </c>
      <c r="L170" s="18">
        <f t="shared" si="36"/>
        <v>1.161</v>
      </c>
      <c r="M170" s="18">
        <f t="shared" si="36"/>
        <v>379.12400000000002</v>
      </c>
      <c r="N170" s="18">
        <f t="shared" si="36"/>
        <v>3.4000000000000002E-2</v>
      </c>
      <c r="O170" s="18">
        <f t="shared" si="36"/>
        <v>86.828999999999994</v>
      </c>
      <c r="P170" s="18">
        <f t="shared" si="36"/>
        <v>2.3E-2</v>
      </c>
      <c r="Q170" s="18">
        <f t="shared" si="36"/>
        <v>487.98000000000008</v>
      </c>
      <c r="R170" s="18">
        <f t="shared" si="36"/>
        <v>3.4090000000000003</v>
      </c>
    </row>
    <row r="171" spans="1:18" ht="18.75">
      <c r="A171" s="20"/>
      <c r="B171" s="21"/>
      <c r="C171" s="91"/>
      <c r="D171" s="92"/>
      <c r="E171" s="92"/>
      <c r="F171" s="92"/>
      <c r="G171" s="92"/>
      <c r="H171" s="92"/>
      <c r="I171" s="92"/>
      <c r="J171" s="92"/>
      <c r="K171" s="92"/>
      <c r="L171" s="92"/>
      <c r="M171" s="92"/>
      <c r="N171" s="92"/>
      <c r="O171" s="92"/>
      <c r="P171" s="92"/>
      <c r="Q171" s="92"/>
      <c r="R171" s="92"/>
    </row>
    <row r="172" spans="1:18" ht="18.75">
      <c r="A172" s="20"/>
      <c r="B172" s="21"/>
      <c r="C172" s="91"/>
      <c r="D172" s="92"/>
      <c r="E172" s="92"/>
      <c r="F172" s="92"/>
      <c r="G172" s="92"/>
      <c r="H172" s="92"/>
      <c r="I172" s="92"/>
      <c r="J172" s="92"/>
      <c r="K172" s="92"/>
      <c r="L172" s="92"/>
      <c r="M172" s="92"/>
      <c r="N172" s="92"/>
      <c r="O172" s="92"/>
      <c r="P172" s="92"/>
      <c r="Q172" s="92"/>
      <c r="R172" s="92"/>
    </row>
    <row r="173" spans="1:18" ht="18.75">
      <c r="A173" s="20"/>
      <c r="B173" s="21"/>
      <c r="C173" s="91"/>
      <c r="D173" s="92"/>
      <c r="E173" s="92"/>
      <c r="F173" s="92"/>
      <c r="G173" s="92"/>
      <c r="H173" s="92"/>
      <c r="I173" s="92"/>
      <c r="J173" s="92"/>
      <c r="K173" s="92"/>
      <c r="L173" s="92"/>
      <c r="M173" s="92"/>
      <c r="N173" s="92"/>
      <c r="O173" s="92"/>
      <c r="P173" s="92"/>
      <c r="Q173" s="92"/>
      <c r="R173" s="92"/>
    </row>
    <row r="174" spans="1:18" s="304" customFormat="1" ht="18.75">
      <c r="A174" s="20"/>
      <c r="B174" s="21"/>
      <c r="C174" s="91"/>
      <c r="D174" s="92"/>
      <c r="E174" s="92"/>
      <c r="F174" s="92"/>
      <c r="G174" s="92"/>
      <c r="H174" s="92"/>
      <c r="I174" s="92"/>
      <c r="J174" s="92"/>
      <c r="K174" s="92"/>
      <c r="L174" s="92"/>
      <c r="M174" s="92"/>
      <c r="N174" s="92"/>
      <c r="O174" s="92"/>
      <c r="P174" s="92"/>
      <c r="Q174" s="92"/>
      <c r="R174" s="92"/>
    </row>
    <row r="175" spans="1:18" ht="16.5" thickBot="1">
      <c r="A175" s="560" t="s">
        <v>139</v>
      </c>
      <c r="B175" s="560"/>
      <c r="C175" s="560"/>
      <c r="D175" s="560"/>
      <c r="E175" s="560"/>
      <c r="F175" s="560"/>
      <c r="G175" s="560"/>
      <c r="H175" s="560"/>
      <c r="I175" s="560"/>
      <c r="J175" s="560"/>
      <c r="K175" s="560"/>
      <c r="L175" s="560"/>
      <c r="M175" s="560"/>
      <c r="N175" s="560"/>
      <c r="O175" s="560"/>
      <c r="P175" s="560"/>
      <c r="Q175" s="560"/>
      <c r="R175" s="560"/>
    </row>
    <row r="176" spans="1:18">
      <c r="A176" s="565" t="s">
        <v>1</v>
      </c>
      <c r="B176" s="567" t="s">
        <v>2</v>
      </c>
      <c r="C176" s="569" t="s">
        <v>3</v>
      </c>
      <c r="D176" s="571" t="s">
        <v>4</v>
      </c>
      <c r="E176" s="571"/>
      <c r="F176" s="571"/>
      <c r="G176" s="554" t="s">
        <v>5</v>
      </c>
      <c r="H176" s="551" t="s">
        <v>6</v>
      </c>
      <c r="I176" s="552"/>
      <c r="J176" s="552"/>
      <c r="K176" s="552"/>
      <c r="L176" s="553"/>
      <c r="M176" s="571" t="s">
        <v>7</v>
      </c>
      <c r="N176" s="551"/>
      <c r="O176" s="551"/>
      <c r="P176" s="551"/>
      <c r="Q176" s="551"/>
      <c r="R176" s="572"/>
    </row>
    <row r="177" spans="1:18" ht="32.25" thickBot="1">
      <c r="A177" s="566"/>
      <c r="B177" s="568"/>
      <c r="C177" s="570"/>
      <c r="D177" s="54" t="s">
        <v>8</v>
      </c>
      <c r="E177" s="54" t="s">
        <v>9</v>
      </c>
      <c r="F177" s="54" t="s">
        <v>10</v>
      </c>
      <c r="G177" s="555"/>
      <c r="H177" s="54" t="s">
        <v>11</v>
      </c>
      <c r="I177" s="54" t="s">
        <v>12</v>
      </c>
      <c r="J177" s="54" t="s">
        <v>13</v>
      </c>
      <c r="K177" s="54" t="s">
        <v>14</v>
      </c>
      <c r="L177" s="54" t="s">
        <v>15</v>
      </c>
      <c r="M177" s="54" t="s">
        <v>16</v>
      </c>
      <c r="N177" s="25" t="s">
        <v>17</v>
      </c>
      <c r="O177" s="25" t="s">
        <v>18</v>
      </c>
      <c r="P177" s="25" t="s">
        <v>19</v>
      </c>
      <c r="Q177" s="25" t="s">
        <v>20</v>
      </c>
      <c r="R177" s="55" t="s">
        <v>21</v>
      </c>
    </row>
    <row r="178" spans="1:18" ht="15">
      <c r="A178" s="322">
        <v>2</v>
      </c>
      <c r="B178" s="443" t="s">
        <v>395</v>
      </c>
      <c r="C178" s="382">
        <v>60</v>
      </c>
      <c r="D178" s="394">
        <f t="shared" ref="D178:R178" si="37">SUM(D179:D182)</f>
        <v>0.625</v>
      </c>
      <c r="E178" s="394">
        <f t="shared" si="37"/>
        <v>7.0810000000000004</v>
      </c>
      <c r="F178" s="394">
        <f t="shared" si="37"/>
        <v>3.3310000000000004</v>
      </c>
      <c r="G178" s="394">
        <f t="shared" si="37"/>
        <v>80.349999999999994</v>
      </c>
      <c r="H178" s="414">
        <f t="shared" si="37"/>
        <v>1.9999999999999997E-2</v>
      </c>
      <c r="I178" s="414">
        <f t="shared" si="37"/>
        <v>1.9999999999999997E-2</v>
      </c>
      <c r="J178" s="414">
        <f t="shared" si="37"/>
        <v>30.610000000000003</v>
      </c>
      <c r="K178" s="414">
        <f t="shared" si="37"/>
        <v>0.314</v>
      </c>
      <c r="L178" s="414">
        <f t="shared" si="37"/>
        <v>0.755</v>
      </c>
      <c r="M178" s="414">
        <f t="shared" si="37"/>
        <v>21.396000000000001</v>
      </c>
      <c r="N178" s="414">
        <f t="shared" si="37"/>
        <v>2E-3</v>
      </c>
      <c r="O178" s="414">
        <f t="shared" si="37"/>
        <v>10.847999999999999</v>
      </c>
      <c r="P178" s="414">
        <f t="shared" si="37"/>
        <v>0</v>
      </c>
      <c r="Q178" s="414">
        <f t="shared" si="37"/>
        <v>17.34</v>
      </c>
      <c r="R178" s="415">
        <f t="shared" si="37"/>
        <v>0.51700000000000002</v>
      </c>
    </row>
    <row r="179" spans="1:18" ht="15">
      <c r="A179" s="88"/>
      <c r="B179" s="61" t="s">
        <v>396</v>
      </c>
      <c r="C179" s="61" t="s">
        <v>149</v>
      </c>
      <c r="D179" s="137">
        <v>0.432</v>
      </c>
      <c r="E179" s="137">
        <v>2.4E-2</v>
      </c>
      <c r="F179" s="137">
        <v>1.1279999999999999</v>
      </c>
      <c r="G179" s="137">
        <v>6.72</v>
      </c>
      <c r="H179" s="279">
        <v>7.0000000000000001E-3</v>
      </c>
      <c r="I179" s="279">
        <v>8.9999999999999993E-3</v>
      </c>
      <c r="J179" s="279">
        <v>10.8</v>
      </c>
      <c r="K179" s="279">
        <v>1E-3</v>
      </c>
      <c r="L179" s="279">
        <v>2.4E-2</v>
      </c>
      <c r="M179" s="279">
        <v>11.52</v>
      </c>
      <c r="N179" s="280">
        <v>1E-3</v>
      </c>
      <c r="O179" s="280">
        <v>3.84</v>
      </c>
      <c r="P179" s="280">
        <v>0</v>
      </c>
      <c r="Q179" s="280">
        <v>7.44</v>
      </c>
      <c r="R179" s="281">
        <v>0.14399999999999999</v>
      </c>
    </row>
    <row r="180" spans="1:18" ht="15">
      <c r="A180" s="88"/>
      <c r="B180" s="61" t="s">
        <v>144</v>
      </c>
      <c r="C180" s="56" t="s">
        <v>397</v>
      </c>
      <c r="D180" s="61">
        <v>4.8000000000000001E-2</v>
      </c>
      <c r="E180" s="61">
        <v>4.8000000000000001E-2</v>
      </c>
      <c r="F180" s="61">
        <v>1.08</v>
      </c>
      <c r="G180" s="61">
        <v>5.4</v>
      </c>
      <c r="H180" s="61">
        <v>4.0000000000000001E-3</v>
      </c>
      <c r="I180" s="61">
        <v>2E-3</v>
      </c>
      <c r="J180" s="61">
        <v>19.8</v>
      </c>
      <c r="K180" s="61">
        <v>1E-3</v>
      </c>
      <c r="L180" s="61">
        <v>2.4E-2</v>
      </c>
      <c r="M180" s="61">
        <v>1.92</v>
      </c>
      <c r="N180" s="77">
        <v>0</v>
      </c>
      <c r="O180" s="77">
        <v>1.08</v>
      </c>
      <c r="P180" s="77">
        <v>0</v>
      </c>
      <c r="Q180" s="77">
        <v>1.32</v>
      </c>
      <c r="R180" s="78">
        <v>0.26400000000000001</v>
      </c>
    </row>
    <row r="181" spans="1:18" ht="15">
      <c r="A181" s="88"/>
      <c r="B181" s="61" t="s">
        <v>174</v>
      </c>
      <c r="C181" s="61" t="s">
        <v>398</v>
      </c>
      <c r="D181" s="137">
        <v>0.14499999999999999</v>
      </c>
      <c r="E181" s="137">
        <v>1.6E-2</v>
      </c>
      <c r="F181" s="137">
        <v>1.123</v>
      </c>
      <c r="G181" s="137">
        <v>5.3</v>
      </c>
      <c r="H181" s="279">
        <v>8.9999999999999993E-3</v>
      </c>
      <c r="I181" s="279">
        <v>8.9999999999999993E-3</v>
      </c>
      <c r="J181" s="279">
        <v>0.01</v>
      </c>
      <c r="K181" s="279">
        <v>0.312</v>
      </c>
      <c r="L181" s="279">
        <v>6.2E-2</v>
      </c>
      <c r="M181" s="279">
        <v>7.9560000000000004</v>
      </c>
      <c r="N181" s="280">
        <v>1E-3</v>
      </c>
      <c r="O181" s="280">
        <v>5.9279999999999999</v>
      </c>
      <c r="P181" s="280">
        <v>0</v>
      </c>
      <c r="Q181" s="280">
        <v>8.58</v>
      </c>
      <c r="R181" s="281">
        <v>0.109</v>
      </c>
    </row>
    <row r="182" spans="1:18" ht="15">
      <c r="A182" s="88"/>
      <c r="B182" s="61" t="s">
        <v>150</v>
      </c>
      <c r="C182" s="319" t="s">
        <v>190</v>
      </c>
      <c r="D182" s="61">
        <v>0</v>
      </c>
      <c r="E182" s="61">
        <v>6.9930000000000003</v>
      </c>
      <c r="F182" s="61">
        <v>0</v>
      </c>
      <c r="G182" s="61">
        <v>62.93</v>
      </c>
      <c r="H182" s="61">
        <v>0</v>
      </c>
      <c r="I182" s="61">
        <v>0</v>
      </c>
      <c r="J182" s="61">
        <v>0</v>
      </c>
      <c r="K182" s="61">
        <v>0</v>
      </c>
      <c r="L182" s="61">
        <v>0.64500000000000002</v>
      </c>
      <c r="M182" s="61">
        <v>0</v>
      </c>
      <c r="N182" s="61">
        <v>0</v>
      </c>
      <c r="O182" s="61">
        <v>0</v>
      </c>
      <c r="P182" s="61">
        <v>0</v>
      </c>
      <c r="Q182" s="61">
        <v>0</v>
      </c>
      <c r="R182" s="78">
        <v>0</v>
      </c>
    </row>
    <row r="183" spans="1:18">
      <c r="A183" s="37">
        <v>347</v>
      </c>
      <c r="B183" s="437" t="s">
        <v>83</v>
      </c>
      <c r="C183" s="12">
        <v>90</v>
      </c>
      <c r="D183" s="59">
        <f>SUM(D184:D188)</f>
        <v>14.534999999999998</v>
      </c>
      <c r="E183" s="59">
        <f t="shared" ref="E183:R183" si="38">SUM(E184:E188)</f>
        <v>2.5680000000000001</v>
      </c>
      <c r="F183" s="59">
        <f t="shared" si="38"/>
        <v>7</v>
      </c>
      <c r="G183" s="59">
        <f t="shared" si="38"/>
        <v>133.10999999999999</v>
      </c>
      <c r="H183" s="38">
        <f t="shared" si="38"/>
        <v>9.6000000000000016E-2</v>
      </c>
      <c r="I183" s="59">
        <f t="shared" si="38"/>
        <v>0.11</v>
      </c>
      <c r="J183" s="59">
        <f t="shared" si="38"/>
        <v>0.95399999999999996</v>
      </c>
      <c r="K183" s="59">
        <f>SUM(K184:K188)</f>
        <v>1.0999999999999999E-2</v>
      </c>
      <c r="L183" s="59">
        <f>SUM(L184:L188)</f>
        <v>1.0720000000000001</v>
      </c>
      <c r="M183" s="38">
        <f t="shared" si="38"/>
        <v>45.718000000000004</v>
      </c>
      <c r="N183" s="38">
        <f t="shared" si="38"/>
        <v>0.10100000000000001</v>
      </c>
      <c r="O183" s="38">
        <f t="shared" si="38"/>
        <v>32.898000000000003</v>
      </c>
      <c r="P183" s="38">
        <f t="shared" si="38"/>
        <v>1.8000000000000002E-2</v>
      </c>
      <c r="Q183" s="38">
        <f t="shared" si="38"/>
        <v>190.54</v>
      </c>
      <c r="R183" s="39">
        <f t="shared" si="38"/>
        <v>1.0110000000000001</v>
      </c>
    </row>
    <row r="184" spans="1:18">
      <c r="A184" s="37"/>
      <c r="B184" s="5" t="s">
        <v>550</v>
      </c>
      <c r="C184" s="500" t="s">
        <v>552</v>
      </c>
      <c r="D184" s="386">
        <v>11.52</v>
      </c>
      <c r="E184" s="386">
        <v>0.432</v>
      </c>
      <c r="F184" s="386">
        <v>0</v>
      </c>
      <c r="G184" s="386">
        <v>55.68</v>
      </c>
      <c r="H184" s="40">
        <v>6.5000000000000002E-2</v>
      </c>
      <c r="I184" s="40">
        <v>0.05</v>
      </c>
      <c r="J184" s="386">
        <v>0.72</v>
      </c>
      <c r="K184" s="386">
        <v>7.0000000000000001E-3</v>
      </c>
      <c r="L184" s="386">
        <v>0.64800000000000002</v>
      </c>
      <c r="M184" s="40">
        <v>18</v>
      </c>
      <c r="N184" s="41">
        <v>9.7000000000000003E-2</v>
      </c>
      <c r="O184" s="41">
        <v>21.6</v>
      </c>
      <c r="P184" s="41">
        <v>1.6E-2</v>
      </c>
      <c r="Q184" s="41">
        <v>151.19999999999999</v>
      </c>
      <c r="R184" s="42">
        <v>0.46800000000000003</v>
      </c>
    </row>
    <row r="185" spans="1:18" ht="30">
      <c r="A185" s="37"/>
      <c r="B185" s="5" t="s">
        <v>84</v>
      </c>
      <c r="C185" s="386" t="s">
        <v>401</v>
      </c>
      <c r="D185" s="386">
        <v>0.5</v>
      </c>
      <c r="E185" s="386">
        <v>0.63</v>
      </c>
      <c r="F185" s="386">
        <v>0.84</v>
      </c>
      <c r="G185" s="386">
        <v>16.98</v>
      </c>
      <c r="H185" s="40">
        <v>7.0000000000000001E-3</v>
      </c>
      <c r="I185" s="40">
        <v>2.7E-2</v>
      </c>
      <c r="J185" s="386">
        <v>0.23400000000000001</v>
      </c>
      <c r="K185" s="386">
        <v>4.0000000000000001E-3</v>
      </c>
      <c r="L185" s="386">
        <v>0</v>
      </c>
      <c r="M185" s="40">
        <v>21.6</v>
      </c>
      <c r="N185" s="41">
        <v>4.0000000000000001E-3</v>
      </c>
      <c r="O185" s="41">
        <v>2.52</v>
      </c>
      <c r="P185" s="41">
        <v>0</v>
      </c>
      <c r="Q185" s="41">
        <v>16.2</v>
      </c>
      <c r="R185" s="42">
        <v>1.0999999999999999E-2</v>
      </c>
    </row>
    <row r="186" spans="1:18" ht="30">
      <c r="A186" s="37"/>
      <c r="B186" s="5" t="s">
        <v>85</v>
      </c>
      <c r="C186" s="386" t="s">
        <v>404</v>
      </c>
      <c r="D186" s="386">
        <v>0.995</v>
      </c>
      <c r="E186" s="386">
        <v>0.126</v>
      </c>
      <c r="F186" s="386">
        <v>6.08</v>
      </c>
      <c r="G186" s="386">
        <v>35.61</v>
      </c>
      <c r="H186" s="40">
        <v>0.02</v>
      </c>
      <c r="I186" s="40">
        <v>7.0000000000000001E-3</v>
      </c>
      <c r="J186" s="386">
        <v>0</v>
      </c>
      <c r="K186" s="386">
        <v>0</v>
      </c>
      <c r="L186" s="386">
        <v>0.26</v>
      </c>
      <c r="M186" s="40">
        <v>3.22</v>
      </c>
      <c r="N186" s="41">
        <v>0</v>
      </c>
      <c r="O186" s="41">
        <v>4.62</v>
      </c>
      <c r="P186" s="41">
        <v>1E-3</v>
      </c>
      <c r="Q186" s="41">
        <v>12.18</v>
      </c>
      <c r="R186" s="42">
        <v>0.28000000000000003</v>
      </c>
    </row>
    <row r="187" spans="1:18">
      <c r="A187" s="37"/>
      <c r="B187" s="5" t="s">
        <v>87</v>
      </c>
      <c r="C187" s="386" t="s">
        <v>402</v>
      </c>
      <c r="D187" s="386">
        <v>1.52</v>
      </c>
      <c r="E187" s="386">
        <v>1.38</v>
      </c>
      <c r="F187" s="386">
        <v>0.08</v>
      </c>
      <c r="G187" s="386">
        <v>24.84</v>
      </c>
      <c r="H187" s="40">
        <v>4.0000000000000001E-3</v>
      </c>
      <c r="I187" s="40">
        <v>2.5999999999999999E-2</v>
      </c>
      <c r="J187" s="386">
        <v>0</v>
      </c>
      <c r="K187" s="386">
        <v>0</v>
      </c>
      <c r="L187" s="386">
        <v>0.16400000000000001</v>
      </c>
      <c r="M187" s="40">
        <v>2.8980000000000001</v>
      </c>
      <c r="N187" s="41">
        <v>0</v>
      </c>
      <c r="O187" s="41">
        <v>4.1580000000000004</v>
      </c>
      <c r="P187" s="41">
        <v>1E-3</v>
      </c>
      <c r="Q187" s="41">
        <v>10.96</v>
      </c>
      <c r="R187" s="42">
        <v>0.252</v>
      </c>
    </row>
    <row r="188" spans="1:18">
      <c r="A188" s="37"/>
      <c r="B188" s="61" t="s">
        <v>89</v>
      </c>
      <c r="C188" s="62" t="s">
        <v>450</v>
      </c>
      <c r="D188" s="40">
        <v>0</v>
      </c>
      <c r="E188" s="40">
        <v>0</v>
      </c>
      <c r="F188" s="40">
        <v>0</v>
      </c>
      <c r="G188" s="40">
        <v>0</v>
      </c>
      <c r="H188" s="40">
        <v>0</v>
      </c>
      <c r="I188" s="40">
        <v>0</v>
      </c>
      <c r="J188" s="40">
        <v>0</v>
      </c>
      <c r="K188" s="40">
        <v>0</v>
      </c>
      <c r="L188" s="40">
        <v>0</v>
      </c>
      <c r="M188" s="40">
        <v>0</v>
      </c>
      <c r="N188" s="41">
        <v>0</v>
      </c>
      <c r="O188" s="41">
        <v>0</v>
      </c>
      <c r="P188" s="41">
        <v>0</v>
      </c>
      <c r="Q188" s="41">
        <v>0</v>
      </c>
      <c r="R188" s="42">
        <v>0</v>
      </c>
    </row>
    <row r="189" spans="1:18" ht="15">
      <c r="A189" s="14">
        <v>56</v>
      </c>
      <c r="B189" s="437" t="s">
        <v>90</v>
      </c>
      <c r="C189" s="12">
        <v>150</v>
      </c>
      <c r="D189" s="15">
        <f>SUM(D190:D193)</f>
        <v>3.4020000000000001</v>
      </c>
      <c r="E189" s="15">
        <f t="shared" ref="E189:J189" si="39">SUM(E190:E193)</f>
        <v>4.63</v>
      </c>
      <c r="F189" s="15">
        <f t="shared" si="39"/>
        <v>19.978999999999999</v>
      </c>
      <c r="G189" s="15">
        <f t="shared" si="39"/>
        <v>149.82</v>
      </c>
      <c r="H189" s="398">
        <f t="shared" si="39"/>
        <v>0.14900000000000002</v>
      </c>
      <c r="I189" s="398">
        <f t="shared" si="39"/>
        <v>0.83699999999999997</v>
      </c>
      <c r="J189" s="15">
        <f t="shared" si="39"/>
        <v>22.585999999999999</v>
      </c>
      <c r="K189" s="15">
        <f>SUM(K190:K193)</f>
        <v>2.8999999999999998E-2</v>
      </c>
      <c r="L189" s="15">
        <f>SUM(L190:L193)</f>
        <v>0.14699999999999999</v>
      </c>
      <c r="M189" s="398">
        <f t="shared" ref="M189:R189" si="40">SUM(M190:M193)</f>
        <v>62.32</v>
      </c>
      <c r="N189" s="398">
        <f t="shared" si="40"/>
        <v>9.0000000000000011E-3</v>
      </c>
      <c r="O189" s="398">
        <f t="shared" si="40"/>
        <v>31.248999999999999</v>
      </c>
      <c r="P189" s="398">
        <f t="shared" si="40"/>
        <v>1E-3</v>
      </c>
      <c r="Q189" s="398">
        <f t="shared" si="40"/>
        <v>102.845</v>
      </c>
      <c r="R189" s="399">
        <f t="shared" si="40"/>
        <v>1.024</v>
      </c>
    </row>
    <row r="190" spans="1:18" ht="15.75" customHeight="1">
      <c r="A190" s="134"/>
      <c r="B190" s="5" t="s">
        <v>23</v>
      </c>
      <c r="C190" s="5" t="s">
        <v>425</v>
      </c>
      <c r="D190" s="5">
        <v>2.2000000000000002</v>
      </c>
      <c r="E190" s="5">
        <v>0.44</v>
      </c>
      <c r="F190" s="5">
        <v>17.96</v>
      </c>
      <c r="G190" s="5">
        <v>89.8</v>
      </c>
      <c r="H190" s="5">
        <v>0.13200000000000001</v>
      </c>
      <c r="I190" s="5">
        <v>0.77</v>
      </c>
      <c r="J190" s="5">
        <v>22.04</v>
      </c>
      <c r="K190" s="5">
        <v>3.0000000000000001E-3</v>
      </c>
      <c r="L190" s="5">
        <v>0.11</v>
      </c>
      <c r="M190" s="5">
        <v>11.02</v>
      </c>
      <c r="N190" s="75">
        <v>5.0000000000000001E-3</v>
      </c>
      <c r="O190" s="75">
        <v>25.35</v>
      </c>
      <c r="P190" s="75">
        <v>0</v>
      </c>
      <c r="Q190" s="75">
        <v>63.92</v>
      </c>
      <c r="R190" s="76">
        <v>0.99199999999999999</v>
      </c>
    </row>
    <row r="191" spans="1:18" ht="15">
      <c r="A191" s="134"/>
      <c r="B191" s="5" t="s">
        <v>39</v>
      </c>
      <c r="C191" s="5" t="s">
        <v>33</v>
      </c>
      <c r="D191" s="5">
        <v>0.03</v>
      </c>
      <c r="E191" s="5">
        <v>2.72</v>
      </c>
      <c r="F191" s="5">
        <v>4.9000000000000002E-2</v>
      </c>
      <c r="G191" s="5">
        <v>29.4</v>
      </c>
      <c r="H191" s="5">
        <v>0</v>
      </c>
      <c r="I191" s="5">
        <v>4.0000000000000001E-3</v>
      </c>
      <c r="J191" s="5">
        <v>0</v>
      </c>
      <c r="K191" s="5">
        <v>1.7000000000000001E-2</v>
      </c>
      <c r="L191" s="5">
        <v>3.6999999999999998E-2</v>
      </c>
      <c r="M191" s="5">
        <v>0.9</v>
      </c>
      <c r="N191" s="75">
        <v>0</v>
      </c>
      <c r="O191" s="75">
        <v>1.9E-2</v>
      </c>
      <c r="P191" s="75">
        <v>0</v>
      </c>
      <c r="Q191" s="75">
        <v>1.125</v>
      </c>
      <c r="R191" s="76">
        <v>7.0000000000000001E-3</v>
      </c>
    </row>
    <row r="192" spans="1:18" ht="15">
      <c r="A192" s="134"/>
      <c r="B192" s="5" t="s">
        <v>62</v>
      </c>
      <c r="C192" s="5" t="s">
        <v>408</v>
      </c>
      <c r="D192" s="5">
        <v>1.1719999999999999</v>
      </c>
      <c r="E192" s="5">
        <v>1.47</v>
      </c>
      <c r="F192" s="5">
        <v>1.97</v>
      </c>
      <c r="G192" s="5">
        <v>30.62</v>
      </c>
      <c r="H192" s="5">
        <v>1.7000000000000001E-2</v>
      </c>
      <c r="I192" s="5">
        <v>6.3E-2</v>
      </c>
      <c r="J192" s="5">
        <v>0.54600000000000004</v>
      </c>
      <c r="K192" s="5">
        <v>8.9999999999999993E-3</v>
      </c>
      <c r="L192" s="5">
        <v>0</v>
      </c>
      <c r="M192" s="5">
        <v>50.4</v>
      </c>
      <c r="N192" s="75">
        <v>4.0000000000000001E-3</v>
      </c>
      <c r="O192" s="75">
        <v>5.88</v>
      </c>
      <c r="P192" s="75">
        <v>1E-3</v>
      </c>
      <c r="Q192" s="75">
        <v>37.799999999999997</v>
      </c>
      <c r="R192" s="76">
        <v>2.5000000000000001E-2</v>
      </c>
    </row>
    <row r="193" spans="1:18" ht="15">
      <c r="A193" s="134"/>
      <c r="B193" s="5" t="s">
        <v>89</v>
      </c>
      <c r="C193" s="5" t="s">
        <v>193</v>
      </c>
      <c r="D193" s="5">
        <v>0</v>
      </c>
      <c r="E193" s="5">
        <v>0</v>
      </c>
      <c r="F193" s="5">
        <v>0</v>
      </c>
      <c r="G193" s="5">
        <v>0</v>
      </c>
      <c r="H193" s="61">
        <v>0</v>
      </c>
      <c r="I193" s="61">
        <v>0</v>
      </c>
      <c r="J193" s="5">
        <v>0</v>
      </c>
      <c r="K193" s="75">
        <v>0</v>
      </c>
      <c r="L193" s="75">
        <v>0</v>
      </c>
      <c r="M193" s="77">
        <v>0</v>
      </c>
      <c r="N193" s="77">
        <v>0</v>
      </c>
      <c r="O193" s="77">
        <v>0</v>
      </c>
      <c r="P193" s="77">
        <v>0</v>
      </c>
      <c r="Q193" s="77">
        <v>0</v>
      </c>
      <c r="R193" s="78">
        <v>0</v>
      </c>
    </row>
    <row r="194" spans="1:18" ht="15">
      <c r="A194" s="14">
        <v>132</v>
      </c>
      <c r="B194" s="437" t="s">
        <v>95</v>
      </c>
      <c r="C194" s="12">
        <v>200</v>
      </c>
      <c r="D194" s="15">
        <f>SUM(D195:D197)</f>
        <v>0.03</v>
      </c>
      <c r="E194" s="15">
        <f t="shared" ref="E194:R194" si="41">SUM(E195:E197)</f>
        <v>0.12</v>
      </c>
      <c r="F194" s="15">
        <f t="shared" si="41"/>
        <v>12.997999999999999</v>
      </c>
      <c r="G194" s="15">
        <f t="shared" si="41"/>
        <v>52.71</v>
      </c>
      <c r="H194" s="72">
        <f t="shared" si="41"/>
        <v>0</v>
      </c>
      <c r="I194" s="72">
        <f t="shared" si="41"/>
        <v>6.0000000000000001E-3</v>
      </c>
      <c r="J194" s="15">
        <f t="shared" si="41"/>
        <v>0.06</v>
      </c>
      <c r="K194" s="15">
        <f>SUM(K195:K197)</f>
        <v>0</v>
      </c>
      <c r="L194" s="15">
        <f>SUM(L195:L197)</f>
        <v>0</v>
      </c>
      <c r="M194" s="72">
        <f t="shared" si="41"/>
        <v>3.3600000000000003</v>
      </c>
      <c r="N194" s="72">
        <f t="shared" si="41"/>
        <v>0</v>
      </c>
      <c r="O194" s="72">
        <f t="shared" si="41"/>
        <v>2.64</v>
      </c>
      <c r="P194" s="72">
        <f t="shared" si="41"/>
        <v>0</v>
      </c>
      <c r="Q194" s="72">
        <f t="shared" si="41"/>
        <v>4.9400000000000004</v>
      </c>
      <c r="R194" s="73">
        <f t="shared" si="41"/>
        <v>0.53100000000000003</v>
      </c>
    </row>
    <row r="195" spans="1:18" ht="15">
      <c r="A195" s="74"/>
      <c r="B195" s="5" t="s">
        <v>96</v>
      </c>
      <c r="C195" s="385" t="s">
        <v>97</v>
      </c>
      <c r="D195" s="5">
        <v>0.03</v>
      </c>
      <c r="E195" s="5">
        <v>0.12</v>
      </c>
      <c r="F195" s="5">
        <v>2.4E-2</v>
      </c>
      <c r="G195" s="5">
        <v>0.84</v>
      </c>
      <c r="H195" s="5">
        <v>0</v>
      </c>
      <c r="I195" s="5">
        <v>6.0000000000000001E-3</v>
      </c>
      <c r="J195" s="5">
        <v>0.06</v>
      </c>
      <c r="K195" s="5">
        <v>0</v>
      </c>
      <c r="L195" s="5">
        <v>0</v>
      </c>
      <c r="M195" s="5">
        <v>2.97</v>
      </c>
      <c r="N195" s="75">
        <v>0</v>
      </c>
      <c r="O195" s="75">
        <v>2.64</v>
      </c>
      <c r="P195" s="75">
        <v>0</v>
      </c>
      <c r="Q195" s="75">
        <v>4.9400000000000004</v>
      </c>
      <c r="R195" s="76">
        <v>0.49199999999999999</v>
      </c>
    </row>
    <row r="196" spans="1:18" ht="15">
      <c r="A196" s="74"/>
      <c r="B196" s="5" t="s">
        <v>98</v>
      </c>
      <c r="C196" s="385" t="s">
        <v>99</v>
      </c>
      <c r="D196" s="61">
        <v>0</v>
      </c>
      <c r="E196" s="61">
        <v>0</v>
      </c>
      <c r="F196" s="61">
        <v>0</v>
      </c>
      <c r="G196" s="61">
        <v>0</v>
      </c>
      <c r="H196" s="61">
        <v>0</v>
      </c>
      <c r="I196" s="61">
        <v>0</v>
      </c>
      <c r="J196" s="61">
        <v>0</v>
      </c>
      <c r="K196" s="77">
        <v>0</v>
      </c>
      <c r="L196" s="77">
        <v>0</v>
      </c>
      <c r="M196" s="77">
        <v>0</v>
      </c>
      <c r="N196" s="77">
        <v>0</v>
      </c>
      <c r="O196" s="77">
        <v>0</v>
      </c>
      <c r="P196" s="77">
        <v>0</v>
      </c>
      <c r="Q196" s="77">
        <v>0</v>
      </c>
      <c r="R196" s="78">
        <v>0</v>
      </c>
    </row>
    <row r="197" spans="1:18" ht="15">
      <c r="A197" s="74"/>
      <c r="B197" s="5" t="s">
        <v>64</v>
      </c>
      <c r="C197" s="385" t="s">
        <v>100</v>
      </c>
      <c r="D197" s="5">
        <v>0</v>
      </c>
      <c r="E197" s="5">
        <v>0</v>
      </c>
      <c r="F197" s="5">
        <v>12.974</v>
      </c>
      <c r="G197" s="5">
        <v>51.87</v>
      </c>
      <c r="H197" s="61">
        <v>0</v>
      </c>
      <c r="I197" s="61">
        <v>0</v>
      </c>
      <c r="J197" s="5">
        <v>0</v>
      </c>
      <c r="K197" s="5">
        <v>0</v>
      </c>
      <c r="L197" s="5">
        <v>0</v>
      </c>
      <c r="M197" s="5">
        <v>0.39</v>
      </c>
      <c r="N197" s="75">
        <v>0</v>
      </c>
      <c r="O197" s="75">
        <v>0</v>
      </c>
      <c r="P197" s="75">
        <v>0</v>
      </c>
      <c r="Q197" s="75">
        <v>0</v>
      </c>
      <c r="R197" s="76">
        <v>3.9E-2</v>
      </c>
    </row>
    <row r="198" spans="1:18" ht="15">
      <c r="A198" s="46">
        <v>11</v>
      </c>
      <c r="B198" s="438" t="s">
        <v>364</v>
      </c>
      <c r="C198" s="85">
        <v>30</v>
      </c>
      <c r="D198" s="282">
        <f>SUM(D199)</f>
        <v>1.98</v>
      </c>
      <c r="E198" s="282">
        <f t="shared" ref="E198:R198" si="42">SUM(E199)</f>
        <v>0.36</v>
      </c>
      <c r="F198" s="282">
        <f t="shared" si="42"/>
        <v>10.8</v>
      </c>
      <c r="G198" s="282">
        <f t="shared" si="42"/>
        <v>54.3</v>
      </c>
      <c r="H198" s="282">
        <f t="shared" si="42"/>
        <v>5.3999999999999999E-2</v>
      </c>
      <c r="I198" s="282">
        <f t="shared" si="42"/>
        <v>2.4E-2</v>
      </c>
      <c r="J198" s="282">
        <f t="shared" si="42"/>
        <v>0</v>
      </c>
      <c r="K198" s="283">
        <f t="shared" si="42"/>
        <v>0</v>
      </c>
      <c r="L198" s="283">
        <f t="shared" si="42"/>
        <v>0</v>
      </c>
      <c r="M198" s="283">
        <f t="shared" si="42"/>
        <v>0</v>
      </c>
      <c r="N198" s="283">
        <f t="shared" si="42"/>
        <v>0</v>
      </c>
      <c r="O198" s="283">
        <f t="shared" si="42"/>
        <v>0</v>
      </c>
      <c r="P198" s="283">
        <f t="shared" si="42"/>
        <v>0</v>
      </c>
      <c r="Q198" s="283">
        <f t="shared" si="42"/>
        <v>0</v>
      </c>
      <c r="R198" s="284">
        <f t="shared" si="42"/>
        <v>0</v>
      </c>
    </row>
    <row r="199" spans="1:18" thickBot="1">
      <c r="A199" s="46"/>
      <c r="B199" s="61" t="s">
        <v>365</v>
      </c>
      <c r="C199" s="56" t="s">
        <v>46</v>
      </c>
      <c r="D199" s="285">
        <v>1.98</v>
      </c>
      <c r="E199" s="285">
        <v>0.36</v>
      </c>
      <c r="F199" s="285">
        <v>10.8</v>
      </c>
      <c r="G199" s="285">
        <v>54.3</v>
      </c>
      <c r="H199" s="285">
        <v>5.3999999999999999E-2</v>
      </c>
      <c r="I199" s="285">
        <v>2.4E-2</v>
      </c>
      <c r="J199" s="285">
        <v>0</v>
      </c>
      <c r="K199" s="131">
        <v>0</v>
      </c>
      <c r="L199" s="131">
        <v>0</v>
      </c>
      <c r="M199" s="131">
        <v>0</v>
      </c>
      <c r="N199" s="131">
        <v>0</v>
      </c>
      <c r="O199" s="131">
        <v>0</v>
      </c>
      <c r="P199" s="131">
        <v>0</v>
      </c>
      <c r="Q199" s="131">
        <v>0</v>
      </c>
      <c r="R199" s="136">
        <v>0</v>
      </c>
    </row>
    <row r="200" spans="1:18" thickBot="1">
      <c r="A200" s="557" t="s">
        <v>47</v>
      </c>
      <c r="B200" s="558"/>
      <c r="C200" s="559"/>
      <c r="D200" s="18">
        <f>SUM(D178,D183,D189,D194,D198,)</f>
        <v>20.571999999999999</v>
      </c>
      <c r="E200" s="18">
        <f t="shared" ref="E200:R200" si="43">SUM(E178,E183,E189,E194,E198,)</f>
        <v>14.758999999999999</v>
      </c>
      <c r="F200" s="18">
        <f t="shared" si="43"/>
        <v>54.108000000000004</v>
      </c>
      <c r="G200" s="18">
        <f t="shared" si="43"/>
        <v>470.28999999999996</v>
      </c>
      <c r="H200" s="18">
        <f t="shared" si="43"/>
        <v>0.31900000000000001</v>
      </c>
      <c r="I200" s="18">
        <f t="shared" si="43"/>
        <v>0.997</v>
      </c>
      <c r="J200" s="18">
        <f t="shared" si="43"/>
        <v>54.210000000000008</v>
      </c>
      <c r="K200" s="18">
        <f t="shared" si="43"/>
        <v>0.35399999999999998</v>
      </c>
      <c r="L200" s="18">
        <f t="shared" si="43"/>
        <v>1.974</v>
      </c>
      <c r="M200" s="18">
        <f t="shared" si="43"/>
        <v>132.79400000000001</v>
      </c>
      <c r="N200" s="18">
        <f t="shared" si="43"/>
        <v>0.11200000000000002</v>
      </c>
      <c r="O200" s="18">
        <f t="shared" si="43"/>
        <v>77.635000000000005</v>
      </c>
      <c r="P200" s="18">
        <f t="shared" si="43"/>
        <v>1.9000000000000003E-2</v>
      </c>
      <c r="Q200" s="18">
        <f t="shared" si="43"/>
        <v>315.66500000000002</v>
      </c>
      <c r="R200" s="18">
        <f t="shared" si="43"/>
        <v>3.0830000000000002</v>
      </c>
    </row>
    <row r="201" spans="1:18" ht="18.75">
      <c r="A201" s="20"/>
      <c r="B201" s="117"/>
      <c r="C201" s="20"/>
      <c r="D201" s="92"/>
      <c r="E201" s="92"/>
      <c r="F201" s="92"/>
      <c r="G201" s="92"/>
      <c r="H201" s="92"/>
      <c r="I201" s="92"/>
      <c r="J201" s="92"/>
      <c r="K201" s="92"/>
      <c r="L201" s="92"/>
      <c r="M201" s="92"/>
      <c r="N201" s="92"/>
      <c r="O201" s="92"/>
      <c r="P201" s="92"/>
      <c r="Q201" s="92"/>
      <c r="R201" s="92"/>
    </row>
    <row r="202" spans="1:18" ht="18.75">
      <c r="A202" s="20"/>
      <c r="B202" s="117"/>
      <c r="C202" s="20"/>
      <c r="D202" s="92"/>
      <c r="E202" s="92"/>
      <c r="F202" s="92"/>
      <c r="G202" s="92"/>
      <c r="H202" s="92"/>
      <c r="I202" s="92"/>
      <c r="J202" s="92"/>
      <c r="K202" s="92"/>
      <c r="L202" s="92"/>
      <c r="M202" s="92"/>
      <c r="N202" s="92"/>
      <c r="O202" s="92"/>
      <c r="P202" s="92"/>
      <c r="Q202" s="92"/>
      <c r="R202" s="92"/>
    </row>
    <row r="203" spans="1:18" thickBot="1">
      <c r="A203" s="519" t="s">
        <v>142</v>
      </c>
      <c r="B203" s="519"/>
      <c r="C203" s="519"/>
      <c r="D203" s="519"/>
      <c r="E203" s="519"/>
      <c r="F203" s="519"/>
      <c r="G203" s="519"/>
      <c r="H203" s="519"/>
      <c r="I203" s="519"/>
      <c r="J203" s="519"/>
      <c r="K203" s="519"/>
      <c r="L203" s="519"/>
      <c r="M203" s="519"/>
      <c r="N203" s="519"/>
      <c r="O203" s="519"/>
      <c r="P203" s="519"/>
      <c r="Q203" s="519"/>
      <c r="R203" s="519"/>
    </row>
    <row r="204" spans="1:18" ht="15">
      <c r="A204" s="520" t="s">
        <v>1</v>
      </c>
      <c r="B204" s="522" t="s">
        <v>2</v>
      </c>
      <c r="C204" s="522" t="s">
        <v>3</v>
      </c>
      <c r="D204" s="522" t="s">
        <v>4</v>
      </c>
      <c r="E204" s="522"/>
      <c r="F204" s="522"/>
      <c r="G204" s="522" t="s">
        <v>5</v>
      </c>
      <c r="H204" s="524" t="s">
        <v>6</v>
      </c>
      <c r="I204" s="525"/>
      <c r="J204" s="525"/>
      <c r="K204" s="525"/>
      <c r="L204" s="526"/>
      <c r="M204" s="522" t="s">
        <v>7</v>
      </c>
      <c r="N204" s="524"/>
      <c r="O204" s="524"/>
      <c r="P204" s="524"/>
      <c r="Q204" s="524"/>
      <c r="R204" s="527"/>
    </row>
    <row r="205" spans="1:18" ht="29.25" thickBot="1">
      <c r="A205" s="521"/>
      <c r="B205" s="523"/>
      <c r="C205" s="523"/>
      <c r="D205" s="400" t="s">
        <v>49</v>
      </c>
      <c r="E205" s="400" t="s">
        <v>50</v>
      </c>
      <c r="F205" s="400" t="s">
        <v>51</v>
      </c>
      <c r="G205" s="523"/>
      <c r="H205" s="400" t="s">
        <v>11</v>
      </c>
      <c r="I205" s="400" t="s">
        <v>12</v>
      </c>
      <c r="J205" s="400" t="s">
        <v>13</v>
      </c>
      <c r="K205" s="400" t="s">
        <v>14</v>
      </c>
      <c r="L205" s="400" t="s">
        <v>15</v>
      </c>
      <c r="M205" s="400" t="s">
        <v>16</v>
      </c>
      <c r="N205" s="401" t="s">
        <v>17</v>
      </c>
      <c r="O205" s="25" t="s">
        <v>18</v>
      </c>
      <c r="P205" s="401" t="s">
        <v>19</v>
      </c>
      <c r="Q205" s="25" t="s">
        <v>20</v>
      </c>
      <c r="R205" s="402" t="s">
        <v>21</v>
      </c>
    </row>
    <row r="206" spans="1:18" ht="15">
      <c r="A206" s="14">
        <v>1</v>
      </c>
      <c r="B206" s="437" t="s">
        <v>52</v>
      </c>
      <c r="C206" s="12">
        <v>40</v>
      </c>
      <c r="D206" s="132">
        <f t="shared" ref="D206:J206" si="44">SUM(D207:D209)</f>
        <v>4.9640000000000004</v>
      </c>
      <c r="E206" s="132">
        <f t="shared" si="44"/>
        <v>9.3699999999999992</v>
      </c>
      <c r="F206" s="132">
        <f t="shared" si="44"/>
        <v>9.7479999999999993</v>
      </c>
      <c r="G206" s="132">
        <f t="shared" si="44"/>
        <v>144.29000000000002</v>
      </c>
      <c r="H206" s="132">
        <f t="shared" si="44"/>
        <v>3.9E-2</v>
      </c>
      <c r="I206" s="132">
        <f t="shared" si="44"/>
        <v>6.3E-2</v>
      </c>
      <c r="J206" s="132">
        <f t="shared" si="44"/>
        <v>0.1</v>
      </c>
      <c r="K206" s="132">
        <f>SUM(K207:K209)</f>
        <v>6.9000000000000006E-2</v>
      </c>
      <c r="L206" s="132">
        <f>SUM(L207:L209)</f>
        <v>0.39400000000000002</v>
      </c>
      <c r="M206" s="132">
        <f t="shared" ref="M206:R206" si="45">SUM(M207:M209)</f>
        <v>132.6</v>
      </c>
      <c r="N206" s="132">
        <f t="shared" si="45"/>
        <v>1E-3</v>
      </c>
      <c r="O206" s="132">
        <f t="shared" si="45"/>
        <v>11.254</v>
      </c>
      <c r="P206" s="132">
        <f t="shared" si="45"/>
        <v>3.0000000000000001E-3</v>
      </c>
      <c r="Q206" s="132">
        <f t="shared" si="45"/>
        <v>85.44</v>
      </c>
      <c r="R206" s="133">
        <f t="shared" si="45"/>
        <v>0.55800000000000005</v>
      </c>
    </row>
    <row r="207" spans="1:18" ht="15">
      <c r="A207" s="14"/>
      <c r="B207" s="5" t="s">
        <v>39</v>
      </c>
      <c r="C207" s="5" t="s">
        <v>53</v>
      </c>
      <c r="D207" s="131">
        <v>5.3999999999999999E-2</v>
      </c>
      <c r="E207" s="131">
        <v>4.93</v>
      </c>
      <c r="F207" s="131">
        <v>8.7999999999999995E-2</v>
      </c>
      <c r="G207" s="131">
        <v>45.02</v>
      </c>
      <c r="H207" s="131">
        <v>1E-3</v>
      </c>
      <c r="I207" s="131">
        <v>8.0000000000000002E-3</v>
      </c>
      <c r="J207" s="131">
        <v>0</v>
      </c>
      <c r="K207" s="131">
        <v>3.1E-2</v>
      </c>
      <c r="L207" s="131">
        <v>6.8000000000000005E-2</v>
      </c>
      <c r="M207" s="131">
        <v>1.6319999999999999</v>
      </c>
      <c r="N207" s="135">
        <v>0</v>
      </c>
      <c r="O207" s="135">
        <v>3.4000000000000002E-2</v>
      </c>
      <c r="P207" s="135">
        <v>0</v>
      </c>
      <c r="Q207" s="135">
        <v>2.04</v>
      </c>
      <c r="R207" s="136">
        <v>1.4E-2</v>
      </c>
    </row>
    <row r="208" spans="1:18" ht="15">
      <c r="A208" s="14"/>
      <c r="B208" s="5" t="s">
        <v>54</v>
      </c>
      <c r="C208" s="5" t="s">
        <v>55</v>
      </c>
      <c r="D208" s="131">
        <v>3.33</v>
      </c>
      <c r="E208" s="131">
        <v>4.24</v>
      </c>
      <c r="F208" s="131">
        <v>0</v>
      </c>
      <c r="G208" s="131">
        <v>52.27</v>
      </c>
      <c r="H208" s="131">
        <v>6.0000000000000001E-3</v>
      </c>
      <c r="I208" s="131">
        <v>4.2999999999999997E-2</v>
      </c>
      <c r="J208" s="131">
        <v>0.1</v>
      </c>
      <c r="K208" s="131">
        <v>3.7999999999999999E-2</v>
      </c>
      <c r="L208" s="131">
        <v>6.6000000000000003E-2</v>
      </c>
      <c r="M208" s="131">
        <v>126.36799999999999</v>
      </c>
      <c r="N208" s="135">
        <v>0</v>
      </c>
      <c r="O208" s="135">
        <v>4.62</v>
      </c>
      <c r="P208" s="135">
        <v>2E-3</v>
      </c>
      <c r="Q208" s="135">
        <v>66</v>
      </c>
      <c r="R208" s="136">
        <v>0.14399999999999999</v>
      </c>
    </row>
    <row r="209" spans="1:18" ht="15">
      <c r="A209" s="14"/>
      <c r="B209" s="5" t="s">
        <v>56</v>
      </c>
      <c r="C209" s="5" t="s">
        <v>43</v>
      </c>
      <c r="D209" s="131">
        <v>1.58</v>
      </c>
      <c r="E209" s="131">
        <v>0.2</v>
      </c>
      <c r="F209" s="131">
        <v>9.66</v>
      </c>
      <c r="G209" s="131">
        <v>47</v>
      </c>
      <c r="H209" s="131">
        <v>3.2000000000000001E-2</v>
      </c>
      <c r="I209" s="131">
        <v>1.2E-2</v>
      </c>
      <c r="J209" s="131">
        <v>0</v>
      </c>
      <c r="K209" s="131">
        <v>0</v>
      </c>
      <c r="L209" s="131">
        <v>0.26</v>
      </c>
      <c r="M209" s="131">
        <v>4.5999999999999996</v>
      </c>
      <c r="N209" s="135">
        <v>1E-3</v>
      </c>
      <c r="O209" s="135">
        <v>6.6</v>
      </c>
      <c r="P209" s="135">
        <v>1E-3</v>
      </c>
      <c r="Q209" s="135">
        <v>17.399999999999999</v>
      </c>
      <c r="R209" s="136">
        <v>0.4</v>
      </c>
    </row>
    <row r="210" spans="1:18" s="304" customFormat="1" ht="15">
      <c r="A210" s="14">
        <v>82</v>
      </c>
      <c r="B210" s="437" t="s">
        <v>407</v>
      </c>
      <c r="C210" s="15" t="s">
        <v>37</v>
      </c>
      <c r="D210" s="15">
        <f>SUM(D211:D216)</f>
        <v>26.8</v>
      </c>
      <c r="E210" s="15">
        <f t="shared" ref="E210:R210" si="46">SUM(E211:E216)</f>
        <v>16.440000000000001</v>
      </c>
      <c r="F210" s="15">
        <f t="shared" si="46"/>
        <v>24.06</v>
      </c>
      <c r="G210" s="15">
        <f t="shared" si="46"/>
        <v>351.76</v>
      </c>
      <c r="H210" s="15">
        <f t="shared" si="46"/>
        <v>0.11199999999999999</v>
      </c>
      <c r="I210" s="15">
        <f t="shared" si="46"/>
        <v>0.505</v>
      </c>
      <c r="J210" s="15">
        <f t="shared" si="46"/>
        <v>1.1520000000000001</v>
      </c>
      <c r="K210" s="15">
        <f t="shared" si="46"/>
        <v>0.13600000000000001</v>
      </c>
      <c r="L210" s="15">
        <f t="shared" si="46"/>
        <v>0.61799999999999999</v>
      </c>
      <c r="M210" s="15">
        <f t="shared" si="46"/>
        <v>276.01</v>
      </c>
      <c r="N210" s="15">
        <f t="shared" si="46"/>
        <v>1.9E-2</v>
      </c>
      <c r="O210" s="15">
        <f t="shared" si="46"/>
        <v>38.683000000000007</v>
      </c>
      <c r="P210" s="15">
        <f t="shared" si="46"/>
        <v>0.40400000000000003</v>
      </c>
      <c r="Q210" s="15">
        <f t="shared" si="46"/>
        <v>374.90000000000003</v>
      </c>
      <c r="R210" s="15">
        <f t="shared" si="46"/>
        <v>1.3030000000000002</v>
      </c>
    </row>
    <row r="211" spans="1:18" s="304" customFormat="1" ht="15">
      <c r="A211" s="14"/>
      <c r="B211" s="5" t="s">
        <v>61</v>
      </c>
      <c r="C211" s="60" t="s">
        <v>406</v>
      </c>
      <c r="D211" s="386">
        <v>22.09</v>
      </c>
      <c r="E211" s="386">
        <v>11.91</v>
      </c>
      <c r="F211" s="386">
        <v>2.65</v>
      </c>
      <c r="G211" s="386">
        <v>205.46</v>
      </c>
      <c r="H211" s="131">
        <v>5.2999999999999999E-2</v>
      </c>
      <c r="I211" s="131">
        <v>0.35699999999999998</v>
      </c>
      <c r="J211" s="386">
        <v>0.66100000000000003</v>
      </c>
      <c r="K211" s="131">
        <v>7.2999999999999995E-2</v>
      </c>
      <c r="L211" s="131">
        <v>0.26500000000000001</v>
      </c>
      <c r="M211" s="131">
        <v>216.97</v>
      </c>
      <c r="N211" s="135">
        <v>1.2E-2</v>
      </c>
      <c r="O211" s="135">
        <v>30.43</v>
      </c>
      <c r="P211" s="135">
        <v>0.39700000000000002</v>
      </c>
      <c r="Q211" s="135">
        <v>291.06</v>
      </c>
      <c r="R211" s="136">
        <v>0.52900000000000003</v>
      </c>
    </row>
    <row r="212" spans="1:18" s="304" customFormat="1" ht="15">
      <c r="A212" s="14"/>
      <c r="B212" s="5" t="s">
        <v>39</v>
      </c>
      <c r="C212" s="60" t="s">
        <v>405</v>
      </c>
      <c r="D212" s="386">
        <v>0.02</v>
      </c>
      <c r="E212" s="386">
        <v>1.1100000000000001</v>
      </c>
      <c r="F212" s="386">
        <v>0.03</v>
      </c>
      <c r="G212" s="386">
        <v>10.19</v>
      </c>
      <c r="H212" s="131">
        <v>0</v>
      </c>
      <c r="I212" s="131">
        <v>2E-3</v>
      </c>
      <c r="J212" s="386">
        <v>0</v>
      </c>
      <c r="K212" s="131">
        <v>8.0000000000000002E-3</v>
      </c>
      <c r="L212" s="131">
        <v>1.7999999999999999E-2</v>
      </c>
      <c r="M212" s="131">
        <v>0.432</v>
      </c>
      <c r="N212" s="135">
        <v>0</v>
      </c>
      <c r="O212" s="135">
        <v>8.9999999999999993E-3</v>
      </c>
      <c r="P212" s="135">
        <v>0</v>
      </c>
      <c r="Q212" s="135">
        <v>0.54</v>
      </c>
      <c r="R212" s="136">
        <v>4.0000000000000001E-3</v>
      </c>
    </row>
    <row r="213" spans="1:18" s="304" customFormat="1" ht="15">
      <c r="A213" s="14"/>
      <c r="B213" s="5" t="s">
        <v>175</v>
      </c>
      <c r="C213" s="60" t="s">
        <v>404</v>
      </c>
      <c r="D213" s="386">
        <v>1.3</v>
      </c>
      <c r="E213" s="386">
        <v>0.14000000000000001</v>
      </c>
      <c r="F213" s="386">
        <v>8.69</v>
      </c>
      <c r="G213" s="386">
        <v>42.08</v>
      </c>
      <c r="H213" s="131">
        <v>3.1E-2</v>
      </c>
      <c r="I213" s="131">
        <v>0.01</v>
      </c>
      <c r="J213" s="386">
        <v>0</v>
      </c>
      <c r="K213" s="131">
        <v>0</v>
      </c>
      <c r="L213" s="131">
        <v>0.22700000000000001</v>
      </c>
      <c r="M213" s="131">
        <v>3.024</v>
      </c>
      <c r="N213" s="135">
        <v>0</v>
      </c>
      <c r="O213" s="135">
        <v>0.79200000000000004</v>
      </c>
      <c r="P213" s="135">
        <v>1E-3</v>
      </c>
      <c r="Q213" s="135">
        <v>14.72</v>
      </c>
      <c r="R213" s="136">
        <v>0.26500000000000001</v>
      </c>
    </row>
    <row r="214" spans="1:18" s="304" customFormat="1" ht="15">
      <c r="A214" s="14"/>
      <c r="B214" s="5" t="s">
        <v>62</v>
      </c>
      <c r="C214" s="60" t="s">
        <v>403</v>
      </c>
      <c r="D214" s="386">
        <v>1.1000000000000001</v>
      </c>
      <c r="E214" s="386">
        <v>1.21</v>
      </c>
      <c r="F214" s="386">
        <v>1.78</v>
      </c>
      <c r="G214" s="386">
        <v>22.68</v>
      </c>
      <c r="H214" s="131">
        <v>1.4999999999999999E-2</v>
      </c>
      <c r="I214" s="131">
        <v>5.7000000000000002E-2</v>
      </c>
      <c r="J214" s="386">
        <v>0.49099999999999999</v>
      </c>
      <c r="K214" s="131">
        <v>8.0000000000000002E-3</v>
      </c>
      <c r="L214" s="131">
        <v>0</v>
      </c>
      <c r="M214" s="131">
        <v>45.36</v>
      </c>
      <c r="N214" s="135">
        <v>3.0000000000000001E-3</v>
      </c>
      <c r="O214" s="135">
        <v>5.2919999999999998</v>
      </c>
      <c r="P214" s="135">
        <v>1E-3</v>
      </c>
      <c r="Q214" s="135">
        <v>34.020000000000003</v>
      </c>
      <c r="R214" s="136">
        <v>2.3E-2</v>
      </c>
    </row>
    <row r="215" spans="1:18" s="304" customFormat="1" ht="15">
      <c r="A215" s="14"/>
      <c r="B215" s="5" t="s">
        <v>64</v>
      </c>
      <c r="C215" s="60" t="s">
        <v>402</v>
      </c>
      <c r="D215" s="386">
        <v>0</v>
      </c>
      <c r="E215" s="386">
        <v>0</v>
      </c>
      <c r="F215" s="386">
        <v>10.78</v>
      </c>
      <c r="G215" s="386">
        <v>43.09</v>
      </c>
      <c r="H215" s="386">
        <v>0</v>
      </c>
      <c r="I215" s="386">
        <v>0</v>
      </c>
      <c r="J215" s="386">
        <v>0</v>
      </c>
      <c r="K215" s="386">
        <v>0</v>
      </c>
      <c r="L215" s="386">
        <v>0</v>
      </c>
      <c r="M215" s="131">
        <v>0.32400000000000001</v>
      </c>
      <c r="N215" s="386">
        <v>0</v>
      </c>
      <c r="O215" s="386">
        <v>0</v>
      </c>
      <c r="P215" s="386">
        <v>0</v>
      </c>
      <c r="Q215" s="386">
        <v>0</v>
      </c>
      <c r="R215" s="136">
        <v>3.2000000000000001E-2</v>
      </c>
    </row>
    <row r="216" spans="1:18" s="304" customFormat="1" ht="15">
      <c r="A216" s="14"/>
      <c r="B216" s="5" t="s">
        <v>65</v>
      </c>
      <c r="C216" s="60" t="s">
        <v>401</v>
      </c>
      <c r="D216" s="386">
        <v>2.29</v>
      </c>
      <c r="E216" s="386">
        <v>2.0699999999999998</v>
      </c>
      <c r="F216" s="386">
        <v>0.13</v>
      </c>
      <c r="G216" s="386">
        <v>28.26</v>
      </c>
      <c r="H216" s="131">
        <v>1.2999999999999999E-2</v>
      </c>
      <c r="I216" s="131">
        <v>7.9000000000000001E-2</v>
      </c>
      <c r="J216" s="386">
        <v>0</v>
      </c>
      <c r="K216" s="131">
        <v>4.7E-2</v>
      </c>
      <c r="L216" s="131">
        <v>0.108</v>
      </c>
      <c r="M216" s="131">
        <v>9.9</v>
      </c>
      <c r="N216" s="135">
        <v>4.0000000000000001E-3</v>
      </c>
      <c r="O216" s="135">
        <v>2.16</v>
      </c>
      <c r="P216" s="135">
        <v>5.0000000000000001E-3</v>
      </c>
      <c r="Q216" s="135">
        <v>34.56</v>
      </c>
      <c r="R216" s="136">
        <v>0.45</v>
      </c>
    </row>
    <row r="217" spans="1:18" ht="28.5">
      <c r="A217" s="37">
        <v>395</v>
      </c>
      <c r="B217" s="437" t="s">
        <v>67</v>
      </c>
      <c r="C217" s="12" t="s">
        <v>40</v>
      </c>
      <c r="D217" s="38">
        <f t="shared" ref="D217:R217" si="47">SUM(D218:D221)</f>
        <v>3.59</v>
      </c>
      <c r="E217" s="38">
        <f t="shared" si="47"/>
        <v>3.43</v>
      </c>
      <c r="F217" s="38">
        <f t="shared" si="47"/>
        <v>16.830000000000002</v>
      </c>
      <c r="G217" s="38">
        <f t="shared" si="47"/>
        <v>111.79</v>
      </c>
      <c r="H217" s="38">
        <f t="shared" si="47"/>
        <v>0.02</v>
      </c>
      <c r="I217" s="38">
        <f t="shared" si="47"/>
        <v>7.4999999999999997E-2</v>
      </c>
      <c r="J217" s="38">
        <f t="shared" si="47"/>
        <v>0.6</v>
      </c>
      <c r="K217" s="38">
        <f t="shared" si="47"/>
        <v>2.1999999999999999E-2</v>
      </c>
      <c r="L217" s="38">
        <f t="shared" si="47"/>
        <v>0</v>
      </c>
      <c r="M217" s="38">
        <f t="shared" si="47"/>
        <v>60.6</v>
      </c>
      <c r="N217" s="38">
        <f t="shared" si="47"/>
        <v>8.9999999999999993E-3</v>
      </c>
      <c r="O217" s="38">
        <f t="shared" si="47"/>
        <v>14</v>
      </c>
      <c r="P217" s="38">
        <f t="shared" si="47"/>
        <v>0</v>
      </c>
      <c r="Q217" s="38">
        <f t="shared" si="47"/>
        <v>30</v>
      </c>
      <c r="R217" s="39">
        <f t="shared" si="47"/>
        <v>0.09</v>
      </c>
    </row>
    <row r="218" spans="1:18">
      <c r="A218" s="37"/>
      <c r="B218" s="5" t="s">
        <v>31</v>
      </c>
      <c r="C218" s="6" t="s">
        <v>68</v>
      </c>
      <c r="D218" s="386">
        <v>0</v>
      </c>
      <c r="E218" s="386">
        <v>0</v>
      </c>
      <c r="F218" s="386">
        <v>0</v>
      </c>
      <c r="G218" s="386">
        <v>0</v>
      </c>
      <c r="H218" s="40">
        <v>0</v>
      </c>
      <c r="I218" s="40">
        <v>0</v>
      </c>
      <c r="J218" s="386">
        <v>0</v>
      </c>
      <c r="K218" s="386">
        <v>0</v>
      </c>
      <c r="L218" s="386">
        <v>0</v>
      </c>
      <c r="M218" s="40">
        <v>0</v>
      </c>
      <c r="N218" s="41">
        <v>0</v>
      </c>
      <c r="O218" s="41">
        <v>0</v>
      </c>
      <c r="P218" s="41">
        <v>0</v>
      </c>
      <c r="Q218" s="41">
        <v>0</v>
      </c>
      <c r="R218" s="42">
        <v>0</v>
      </c>
    </row>
    <row r="219" spans="1:18" ht="30">
      <c r="A219" s="37"/>
      <c r="B219" s="5" t="s">
        <v>69</v>
      </c>
      <c r="C219" s="6" t="s">
        <v>70</v>
      </c>
      <c r="D219" s="386">
        <v>3.5</v>
      </c>
      <c r="E219" s="386">
        <v>3</v>
      </c>
      <c r="F219" s="386">
        <v>4.7</v>
      </c>
      <c r="G219" s="386">
        <v>63</v>
      </c>
      <c r="H219" s="40">
        <v>0</v>
      </c>
      <c r="I219" s="40">
        <v>0</v>
      </c>
      <c r="J219" s="386">
        <v>0.6</v>
      </c>
      <c r="K219" s="386">
        <v>2.1999999999999999E-2</v>
      </c>
      <c r="L219" s="386">
        <v>0</v>
      </c>
      <c r="M219" s="40">
        <v>0</v>
      </c>
      <c r="N219" s="41">
        <v>8.9999999999999993E-3</v>
      </c>
      <c r="O219" s="41">
        <v>14</v>
      </c>
      <c r="P219" s="41">
        <v>0</v>
      </c>
      <c r="Q219" s="41">
        <v>30</v>
      </c>
      <c r="R219" s="42">
        <v>0</v>
      </c>
    </row>
    <row r="220" spans="1:18">
      <c r="A220" s="37"/>
      <c r="B220" s="5" t="s">
        <v>42</v>
      </c>
      <c r="C220" s="6" t="s">
        <v>71</v>
      </c>
      <c r="D220" s="386">
        <v>0</v>
      </c>
      <c r="E220" s="386">
        <v>0</v>
      </c>
      <c r="F220" s="386">
        <v>11.1</v>
      </c>
      <c r="G220" s="386">
        <v>42.14</v>
      </c>
      <c r="H220" s="40">
        <v>0</v>
      </c>
      <c r="I220" s="40">
        <v>0</v>
      </c>
      <c r="J220" s="386">
        <v>0</v>
      </c>
      <c r="K220" s="386">
        <v>0</v>
      </c>
      <c r="L220" s="386">
        <v>0</v>
      </c>
      <c r="M220" s="40">
        <v>0.6</v>
      </c>
      <c r="N220" s="41">
        <v>0</v>
      </c>
      <c r="O220" s="41">
        <v>0</v>
      </c>
      <c r="P220" s="41">
        <v>0</v>
      </c>
      <c r="Q220" s="41">
        <v>0</v>
      </c>
      <c r="R220" s="42">
        <v>0.06</v>
      </c>
    </row>
    <row r="221" spans="1:18">
      <c r="A221" s="37"/>
      <c r="B221" s="5" t="s">
        <v>72</v>
      </c>
      <c r="C221" s="6" t="s">
        <v>73</v>
      </c>
      <c r="D221" s="386">
        <v>0.09</v>
      </c>
      <c r="E221" s="386">
        <v>0.43</v>
      </c>
      <c r="F221" s="386">
        <v>1.03</v>
      </c>
      <c r="G221" s="386">
        <v>6.65</v>
      </c>
      <c r="H221" s="40">
        <v>0.02</v>
      </c>
      <c r="I221" s="40">
        <v>7.4999999999999997E-2</v>
      </c>
      <c r="J221" s="386">
        <v>0</v>
      </c>
      <c r="K221" s="386">
        <v>0</v>
      </c>
      <c r="L221" s="386">
        <v>0</v>
      </c>
      <c r="M221" s="40">
        <v>60</v>
      </c>
      <c r="N221" s="41">
        <v>0</v>
      </c>
      <c r="O221" s="41">
        <v>0</v>
      </c>
      <c r="P221" s="41">
        <v>0</v>
      </c>
      <c r="Q221" s="41">
        <v>0</v>
      </c>
      <c r="R221" s="42">
        <v>0.03</v>
      </c>
    </row>
    <row r="222" spans="1:18" ht="15">
      <c r="A222" s="14">
        <v>10</v>
      </c>
      <c r="B222" s="437" t="s">
        <v>44</v>
      </c>
      <c r="C222" s="12">
        <v>30</v>
      </c>
      <c r="D222" s="132">
        <f t="shared" ref="D222:R222" si="48">SUM(D223)</f>
        <v>2.37</v>
      </c>
      <c r="E222" s="132">
        <f t="shared" si="48"/>
        <v>0.27</v>
      </c>
      <c r="F222" s="132">
        <f t="shared" si="48"/>
        <v>11.4</v>
      </c>
      <c r="G222" s="132">
        <f t="shared" si="48"/>
        <v>59.7</v>
      </c>
      <c r="H222" s="132">
        <f t="shared" si="48"/>
        <v>4.8000000000000001E-2</v>
      </c>
      <c r="I222" s="132">
        <f t="shared" si="48"/>
        <v>1.7999999999999999E-2</v>
      </c>
      <c r="J222" s="132">
        <f t="shared" si="48"/>
        <v>0</v>
      </c>
      <c r="K222" s="132">
        <f>SUM(K223)</f>
        <v>0</v>
      </c>
      <c r="L222" s="132">
        <f>SUM(L223)</f>
        <v>0.39</v>
      </c>
      <c r="M222" s="132">
        <f t="shared" si="48"/>
        <v>6.9</v>
      </c>
      <c r="N222" s="132">
        <f t="shared" si="48"/>
        <v>1E-3</v>
      </c>
      <c r="O222" s="132">
        <f t="shared" si="48"/>
        <v>9.9</v>
      </c>
      <c r="P222" s="132">
        <f t="shared" si="48"/>
        <v>2E-3</v>
      </c>
      <c r="Q222" s="132">
        <f t="shared" si="48"/>
        <v>26.1</v>
      </c>
      <c r="R222" s="133">
        <f t="shared" si="48"/>
        <v>0.6</v>
      </c>
    </row>
    <row r="223" spans="1:18" ht="30">
      <c r="A223" s="403"/>
      <c r="B223" s="17" t="s">
        <v>45</v>
      </c>
      <c r="C223" s="404" t="s">
        <v>46</v>
      </c>
      <c r="D223" s="405">
        <v>2.37</v>
      </c>
      <c r="E223" s="405">
        <v>0.27</v>
      </c>
      <c r="F223" s="405">
        <v>11.4</v>
      </c>
      <c r="G223" s="405">
        <v>59.7</v>
      </c>
      <c r="H223" s="405">
        <v>4.8000000000000001E-2</v>
      </c>
      <c r="I223" s="405">
        <v>1.7999999999999999E-2</v>
      </c>
      <c r="J223" s="405">
        <v>0</v>
      </c>
      <c r="K223" s="405">
        <v>0</v>
      </c>
      <c r="L223" s="405">
        <v>0.39</v>
      </c>
      <c r="M223" s="405">
        <v>6.9</v>
      </c>
      <c r="N223" s="406">
        <v>1E-3</v>
      </c>
      <c r="O223" s="406">
        <v>9.9</v>
      </c>
      <c r="P223" s="406">
        <v>2E-3</v>
      </c>
      <c r="Q223" s="406">
        <v>26.1</v>
      </c>
      <c r="R223" s="407">
        <v>0.6</v>
      </c>
    </row>
    <row r="224" spans="1:18" ht="15">
      <c r="A224" s="46">
        <v>140</v>
      </c>
      <c r="B224" s="437" t="s">
        <v>74</v>
      </c>
      <c r="C224" s="12">
        <v>100</v>
      </c>
      <c r="D224" s="15">
        <f>SUM(D225)</f>
        <v>0.2</v>
      </c>
      <c r="E224" s="15">
        <f t="shared" ref="E224:R224" si="49">SUM(E225)</f>
        <v>0.9</v>
      </c>
      <c r="F224" s="15">
        <f t="shared" si="49"/>
        <v>8.1</v>
      </c>
      <c r="G224" s="15">
        <f t="shared" si="49"/>
        <v>40</v>
      </c>
      <c r="H224" s="15">
        <f t="shared" si="49"/>
        <v>0.04</v>
      </c>
      <c r="I224" s="15">
        <f t="shared" si="49"/>
        <v>0.03</v>
      </c>
      <c r="J224" s="15">
        <f t="shared" si="49"/>
        <v>60</v>
      </c>
      <c r="K224" s="47">
        <f>SUM(K225)</f>
        <v>8.0000000000000002E-3</v>
      </c>
      <c r="L224" s="47">
        <f>SUM(L225)</f>
        <v>0.2</v>
      </c>
      <c r="M224" s="15">
        <f t="shared" si="49"/>
        <v>34</v>
      </c>
      <c r="N224" s="15">
        <f t="shared" si="49"/>
        <v>2E-3</v>
      </c>
      <c r="O224" s="15">
        <f t="shared" si="49"/>
        <v>13</v>
      </c>
      <c r="P224" s="15">
        <f t="shared" si="49"/>
        <v>0</v>
      </c>
      <c r="Q224" s="15">
        <f t="shared" si="49"/>
        <v>23</v>
      </c>
      <c r="R224" s="16">
        <f t="shared" si="49"/>
        <v>0.3</v>
      </c>
    </row>
    <row r="225" spans="1:18" ht="16.5" thickBot="1">
      <c r="A225" s="48"/>
      <c r="B225" s="17" t="s">
        <v>75</v>
      </c>
      <c r="C225" s="49" t="s">
        <v>76</v>
      </c>
      <c r="D225" s="17">
        <v>0.2</v>
      </c>
      <c r="E225" s="17">
        <v>0.9</v>
      </c>
      <c r="F225" s="17">
        <v>8.1</v>
      </c>
      <c r="G225" s="17">
        <v>40</v>
      </c>
      <c r="H225" s="50">
        <v>0.04</v>
      </c>
      <c r="I225" s="50">
        <v>0.03</v>
      </c>
      <c r="J225" s="50">
        <v>60</v>
      </c>
      <c r="K225" s="50">
        <v>8.0000000000000002E-3</v>
      </c>
      <c r="L225" s="50">
        <v>0.2</v>
      </c>
      <c r="M225" s="50">
        <v>34</v>
      </c>
      <c r="N225" s="51">
        <v>2E-3</v>
      </c>
      <c r="O225" s="51">
        <v>13</v>
      </c>
      <c r="P225" s="51">
        <v>0</v>
      </c>
      <c r="Q225" s="51">
        <v>23</v>
      </c>
      <c r="R225" s="52">
        <v>0.3</v>
      </c>
    </row>
    <row r="226" spans="1:18" thickBot="1">
      <c r="A226" s="542" t="s">
        <v>135</v>
      </c>
      <c r="B226" s="543"/>
      <c r="C226" s="544"/>
      <c r="D226" s="408">
        <f>SUM(D206,D210,D217,D222,D224,)</f>
        <v>37.923999999999999</v>
      </c>
      <c r="E226" s="408">
        <f t="shared" ref="E226:R226" si="50">SUM(E206,E210,E217,E222,E224,)</f>
        <v>30.41</v>
      </c>
      <c r="F226" s="408">
        <f t="shared" si="50"/>
        <v>70.138000000000005</v>
      </c>
      <c r="G226" s="408">
        <f t="shared" si="50"/>
        <v>707.54000000000008</v>
      </c>
      <c r="H226" s="408">
        <f t="shared" si="50"/>
        <v>0.25899999999999995</v>
      </c>
      <c r="I226" s="408">
        <f t="shared" si="50"/>
        <v>0.69100000000000006</v>
      </c>
      <c r="J226" s="408">
        <f t="shared" si="50"/>
        <v>61.852000000000004</v>
      </c>
      <c r="K226" s="408">
        <f t="shared" si="50"/>
        <v>0.23500000000000001</v>
      </c>
      <c r="L226" s="408">
        <f t="shared" si="50"/>
        <v>1.6020000000000001</v>
      </c>
      <c r="M226" s="408">
        <f t="shared" si="50"/>
        <v>510.11</v>
      </c>
      <c r="N226" s="408">
        <f t="shared" si="50"/>
        <v>3.2000000000000001E-2</v>
      </c>
      <c r="O226" s="408">
        <f t="shared" si="50"/>
        <v>86.837000000000003</v>
      </c>
      <c r="P226" s="408">
        <f t="shared" si="50"/>
        <v>0.40900000000000003</v>
      </c>
      <c r="Q226" s="408">
        <f t="shared" si="50"/>
        <v>539.44000000000005</v>
      </c>
      <c r="R226" s="408">
        <f t="shared" si="50"/>
        <v>2.851</v>
      </c>
    </row>
    <row r="227" spans="1:18">
      <c r="A227" s="79"/>
      <c r="C227" s="81"/>
      <c r="D227" s="82"/>
      <c r="E227" s="82"/>
      <c r="F227" s="82"/>
      <c r="G227" s="82"/>
      <c r="H227" s="82"/>
      <c r="I227" s="82"/>
      <c r="J227" s="82"/>
      <c r="K227" s="82"/>
      <c r="L227" s="82"/>
      <c r="M227" s="82"/>
      <c r="N227" s="82"/>
      <c r="O227" s="82"/>
      <c r="P227" s="82"/>
      <c r="Q227" s="82"/>
      <c r="R227" s="82"/>
    </row>
    <row r="228" spans="1:18">
      <c r="A228" s="79"/>
      <c r="C228" s="81"/>
      <c r="D228" s="82"/>
      <c r="E228" s="82"/>
      <c r="F228" s="82"/>
      <c r="G228" s="82"/>
      <c r="H228" s="82"/>
      <c r="I228" s="82"/>
      <c r="J228" s="82"/>
      <c r="K228" s="82"/>
      <c r="L228" s="82"/>
      <c r="M228" s="82"/>
      <c r="N228" s="82"/>
      <c r="O228" s="82"/>
      <c r="P228" s="82"/>
      <c r="Q228" s="82"/>
      <c r="R228" s="82"/>
    </row>
    <row r="229" spans="1:18">
      <c r="A229" s="79"/>
      <c r="C229" s="81"/>
      <c r="D229" s="82"/>
      <c r="E229" s="82"/>
      <c r="F229" s="82"/>
      <c r="G229" s="82"/>
      <c r="H229" s="82"/>
      <c r="I229" s="82"/>
      <c r="J229" s="82"/>
      <c r="K229" s="82"/>
      <c r="L229" s="82"/>
      <c r="M229" s="82"/>
      <c r="N229" s="82"/>
      <c r="O229" s="82"/>
      <c r="P229" s="82"/>
      <c r="Q229" s="82"/>
      <c r="R229" s="82"/>
    </row>
    <row r="230" spans="1:18" ht="16.5" thickBot="1">
      <c r="A230" s="560" t="s">
        <v>146</v>
      </c>
      <c r="B230" s="560"/>
      <c r="C230" s="560"/>
      <c r="D230" s="560"/>
      <c r="E230" s="560"/>
      <c r="F230" s="560"/>
      <c r="G230" s="560"/>
      <c r="H230" s="560"/>
      <c r="I230" s="560"/>
      <c r="J230" s="560"/>
      <c r="K230" s="560"/>
      <c r="L230" s="560"/>
      <c r="M230" s="560"/>
      <c r="N230" s="560"/>
      <c r="O230" s="560"/>
      <c r="P230" s="560"/>
      <c r="Q230" s="560"/>
      <c r="R230" s="560"/>
    </row>
    <row r="231" spans="1:18">
      <c r="A231" s="565" t="s">
        <v>1</v>
      </c>
      <c r="B231" s="567" t="s">
        <v>2</v>
      </c>
      <c r="C231" s="549" t="s">
        <v>3</v>
      </c>
      <c r="D231" s="551" t="s">
        <v>4</v>
      </c>
      <c r="E231" s="552"/>
      <c r="F231" s="553"/>
      <c r="G231" s="554" t="s">
        <v>5</v>
      </c>
      <c r="H231" s="551" t="s">
        <v>6</v>
      </c>
      <c r="I231" s="552"/>
      <c r="J231" s="552"/>
      <c r="K231" s="552"/>
      <c r="L231" s="553"/>
      <c r="M231" s="551" t="s">
        <v>7</v>
      </c>
      <c r="N231" s="552"/>
      <c r="O231" s="552"/>
      <c r="P231" s="552"/>
      <c r="Q231" s="552"/>
      <c r="R231" s="556"/>
    </row>
    <row r="232" spans="1:18" ht="32.25" thickBot="1">
      <c r="A232" s="573"/>
      <c r="B232" s="574"/>
      <c r="C232" s="563"/>
      <c r="D232" s="122" t="s">
        <v>8</v>
      </c>
      <c r="E232" s="122" t="s">
        <v>9</v>
      </c>
      <c r="F232" s="122" t="s">
        <v>10</v>
      </c>
      <c r="G232" s="555"/>
      <c r="H232" s="122" t="s">
        <v>11</v>
      </c>
      <c r="I232" s="122" t="s">
        <v>12</v>
      </c>
      <c r="J232" s="122" t="s">
        <v>13</v>
      </c>
      <c r="K232" s="122" t="s">
        <v>14</v>
      </c>
      <c r="L232" s="122" t="s">
        <v>15</v>
      </c>
      <c r="M232" s="122" t="s">
        <v>16</v>
      </c>
      <c r="N232" s="123" t="s">
        <v>17</v>
      </c>
      <c r="O232" s="25" t="s">
        <v>18</v>
      </c>
      <c r="P232" s="123" t="s">
        <v>19</v>
      </c>
      <c r="Q232" s="25" t="s">
        <v>20</v>
      </c>
      <c r="R232" s="124" t="s">
        <v>21</v>
      </c>
    </row>
    <row r="233" spans="1:18">
      <c r="A233" s="384">
        <v>14</v>
      </c>
      <c r="B233" s="443" t="s">
        <v>80</v>
      </c>
      <c r="C233" s="189">
        <v>60</v>
      </c>
      <c r="D233" s="190">
        <f t="shared" ref="D233:R233" si="51">SUM(D234)</f>
        <v>0.48</v>
      </c>
      <c r="E233" s="190">
        <f t="shared" si="51"/>
        <v>0.06</v>
      </c>
      <c r="F233" s="190">
        <f t="shared" si="51"/>
        <v>1.5</v>
      </c>
      <c r="G233" s="190">
        <f t="shared" si="51"/>
        <v>8.4</v>
      </c>
      <c r="H233" s="190">
        <f t="shared" si="51"/>
        <v>1.7999999999999999E-2</v>
      </c>
      <c r="I233" s="190">
        <f t="shared" si="51"/>
        <v>2.4E-2</v>
      </c>
      <c r="J233" s="190">
        <f t="shared" si="51"/>
        <v>6</v>
      </c>
      <c r="K233" s="190">
        <f t="shared" si="51"/>
        <v>6.0000000000000001E-3</v>
      </c>
      <c r="L233" s="190">
        <f t="shared" si="51"/>
        <v>0.06</v>
      </c>
      <c r="M233" s="190">
        <f t="shared" si="51"/>
        <v>13.8</v>
      </c>
      <c r="N233" s="190">
        <f t="shared" si="51"/>
        <v>2E-3</v>
      </c>
      <c r="O233" s="190">
        <f t="shared" si="51"/>
        <v>8.4</v>
      </c>
      <c r="P233" s="190">
        <f t="shared" si="51"/>
        <v>0</v>
      </c>
      <c r="Q233" s="190">
        <f t="shared" si="51"/>
        <v>25.2</v>
      </c>
      <c r="R233" s="190">
        <f t="shared" si="51"/>
        <v>0.36</v>
      </c>
    </row>
    <row r="234" spans="1:18">
      <c r="A234" s="37"/>
      <c r="B234" s="61" t="s">
        <v>81</v>
      </c>
      <c r="C234" s="62" t="s">
        <v>82</v>
      </c>
      <c r="D234" s="40">
        <v>0.48</v>
      </c>
      <c r="E234" s="40">
        <v>0.06</v>
      </c>
      <c r="F234" s="40">
        <v>1.5</v>
      </c>
      <c r="G234" s="40">
        <v>8.4</v>
      </c>
      <c r="H234" s="40">
        <v>1.7999999999999999E-2</v>
      </c>
      <c r="I234" s="40">
        <v>2.4E-2</v>
      </c>
      <c r="J234" s="40">
        <v>6</v>
      </c>
      <c r="K234" s="40">
        <v>6.0000000000000001E-3</v>
      </c>
      <c r="L234" s="40">
        <v>0.06</v>
      </c>
      <c r="M234" s="40">
        <v>13.8</v>
      </c>
      <c r="N234" s="41">
        <v>2E-3</v>
      </c>
      <c r="O234" s="41">
        <v>8.4</v>
      </c>
      <c r="P234" s="41">
        <v>0</v>
      </c>
      <c r="Q234" s="41">
        <v>25.2</v>
      </c>
      <c r="R234" s="42">
        <v>0.36</v>
      </c>
    </row>
    <row r="235" spans="1:18">
      <c r="A235" s="4">
        <v>276</v>
      </c>
      <c r="B235" s="437" t="s">
        <v>414</v>
      </c>
      <c r="C235" s="12" t="s">
        <v>40</v>
      </c>
      <c r="D235" s="110">
        <f t="shared" ref="D235:R235" si="52">SUM(D236:D241)</f>
        <v>10.28</v>
      </c>
      <c r="E235" s="110">
        <f t="shared" si="52"/>
        <v>18.350000000000001</v>
      </c>
      <c r="F235" s="110">
        <f t="shared" si="52"/>
        <v>22.05</v>
      </c>
      <c r="G235" s="110">
        <f t="shared" si="52"/>
        <v>319.98999999999995</v>
      </c>
      <c r="H235" s="110">
        <f t="shared" si="52"/>
        <v>0.49399999999999999</v>
      </c>
      <c r="I235" s="110">
        <f t="shared" si="52"/>
        <v>0.93599999999999994</v>
      </c>
      <c r="J235" s="110">
        <f t="shared" si="52"/>
        <v>28.914999999999999</v>
      </c>
      <c r="K235" s="110">
        <f t="shared" si="52"/>
        <v>5.3999999999999999E-2</v>
      </c>
      <c r="L235" s="110">
        <f t="shared" si="52"/>
        <v>0.53200000000000003</v>
      </c>
      <c r="M235" s="110">
        <f t="shared" si="52"/>
        <v>22.37</v>
      </c>
      <c r="N235" s="110">
        <f t="shared" si="52"/>
        <v>3.2609999999999997</v>
      </c>
      <c r="O235" s="110">
        <f t="shared" si="52"/>
        <v>42.734000000000002</v>
      </c>
      <c r="P235" s="110">
        <f t="shared" si="52"/>
        <v>0</v>
      </c>
      <c r="Q235" s="110">
        <f t="shared" si="52"/>
        <v>155.42600000000002</v>
      </c>
      <c r="R235" s="110">
        <f t="shared" si="52"/>
        <v>1.7400000000000002</v>
      </c>
    </row>
    <row r="236" spans="1:18">
      <c r="A236" s="4"/>
      <c r="B236" s="497" t="s">
        <v>543</v>
      </c>
      <c r="C236" s="69" t="s">
        <v>544</v>
      </c>
      <c r="D236" s="69">
        <v>7.25</v>
      </c>
      <c r="E236" s="69">
        <v>14.49</v>
      </c>
      <c r="F236" s="69">
        <v>0</v>
      </c>
      <c r="G236" s="69">
        <v>164</v>
      </c>
      <c r="H236" s="137">
        <v>0.34499999999999997</v>
      </c>
      <c r="I236" s="137">
        <v>7.9000000000000001E-2</v>
      </c>
      <c r="J236" s="137">
        <v>0</v>
      </c>
      <c r="K236" s="137">
        <v>0</v>
      </c>
      <c r="L236" s="137">
        <v>0.247</v>
      </c>
      <c r="M236" s="137">
        <v>3.9</v>
      </c>
      <c r="N236" s="138">
        <v>3.254</v>
      </c>
      <c r="O236" s="138">
        <v>9.3670000000000009</v>
      </c>
      <c r="P236" s="138">
        <v>0</v>
      </c>
      <c r="Q236" s="138">
        <v>72</v>
      </c>
      <c r="R236" s="139">
        <v>0.54200000000000004</v>
      </c>
    </row>
    <row r="237" spans="1:18">
      <c r="A237" s="4"/>
      <c r="B237" s="5" t="s">
        <v>23</v>
      </c>
      <c r="C237" s="114" t="s">
        <v>415</v>
      </c>
      <c r="D237" s="131">
        <v>2.38</v>
      </c>
      <c r="E237" s="131">
        <v>0.48</v>
      </c>
      <c r="F237" s="131">
        <v>19.41</v>
      </c>
      <c r="G237" s="131">
        <v>96.71</v>
      </c>
      <c r="H237" s="111">
        <v>0.14399999999999999</v>
      </c>
      <c r="I237" s="111">
        <v>0.84</v>
      </c>
      <c r="J237" s="131">
        <v>23.82</v>
      </c>
      <c r="K237" s="131">
        <v>3.0000000000000001E-3</v>
      </c>
      <c r="L237" s="131">
        <v>0.11899999999999999</v>
      </c>
      <c r="M237" s="111">
        <v>12</v>
      </c>
      <c r="N237" s="112">
        <v>6.0000000000000001E-3</v>
      </c>
      <c r="O237" s="112">
        <v>27.39</v>
      </c>
      <c r="P237" s="112">
        <v>0</v>
      </c>
      <c r="Q237" s="112">
        <v>69.8</v>
      </c>
      <c r="R237" s="113">
        <v>1.08</v>
      </c>
    </row>
    <row r="238" spans="1:18">
      <c r="A238" s="4"/>
      <c r="B238" s="5" t="s">
        <v>24</v>
      </c>
      <c r="C238" s="114" t="s">
        <v>416</v>
      </c>
      <c r="D238" s="131">
        <v>0.14000000000000001</v>
      </c>
      <c r="E238" s="131">
        <v>0.02</v>
      </c>
      <c r="F238" s="131">
        <v>0.82</v>
      </c>
      <c r="G238" s="131">
        <v>9.1</v>
      </c>
      <c r="H238" s="111">
        <v>5.0000000000000001E-3</v>
      </c>
      <c r="I238" s="111">
        <v>3.0000000000000001E-3</v>
      </c>
      <c r="J238" s="131">
        <v>1</v>
      </c>
      <c r="K238" s="131">
        <v>0</v>
      </c>
      <c r="L238" s="131">
        <v>0.02</v>
      </c>
      <c r="M238" s="111">
        <v>3.72</v>
      </c>
      <c r="N238" s="112">
        <v>0</v>
      </c>
      <c r="O238" s="112">
        <v>1.4</v>
      </c>
      <c r="P238" s="112">
        <v>0</v>
      </c>
      <c r="Q238" s="112">
        <v>5.8</v>
      </c>
      <c r="R238" s="113">
        <v>9.6000000000000002E-2</v>
      </c>
    </row>
    <row r="239" spans="1:18">
      <c r="A239" s="4"/>
      <c r="B239" s="5" t="s">
        <v>109</v>
      </c>
      <c r="C239" s="114" t="s">
        <v>417</v>
      </c>
      <c r="D239" s="131">
        <v>0.44</v>
      </c>
      <c r="E239" s="131">
        <v>0</v>
      </c>
      <c r="F239" s="131">
        <v>1.73</v>
      </c>
      <c r="G239" s="131">
        <v>14.28</v>
      </c>
      <c r="H239" s="111">
        <v>0</v>
      </c>
      <c r="I239" s="111">
        <v>7.0000000000000001E-3</v>
      </c>
      <c r="J239" s="131">
        <v>4.0949999999999998</v>
      </c>
      <c r="K239" s="131">
        <v>2.7E-2</v>
      </c>
      <c r="L239" s="131">
        <v>9.0999999999999998E-2</v>
      </c>
      <c r="M239" s="111">
        <v>1.44</v>
      </c>
      <c r="N239" s="112">
        <v>1E-3</v>
      </c>
      <c r="O239" s="112">
        <v>4.55</v>
      </c>
      <c r="P239" s="112">
        <v>0</v>
      </c>
      <c r="Q239" s="112">
        <v>6.1879999999999997</v>
      </c>
      <c r="R239" s="113">
        <v>1.2E-2</v>
      </c>
    </row>
    <row r="240" spans="1:18">
      <c r="A240" s="4"/>
      <c r="B240" s="5" t="s">
        <v>39</v>
      </c>
      <c r="C240" s="114" t="s">
        <v>418</v>
      </c>
      <c r="D240" s="131">
        <v>7.0000000000000007E-2</v>
      </c>
      <c r="E240" s="131">
        <v>3.36</v>
      </c>
      <c r="F240" s="131">
        <v>0.09</v>
      </c>
      <c r="G240" s="131">
        <v>35.9</v>
      </c>
      <c r="H240" s="111">
        <v>0</v>
      </c>
      <c r="I240" s="111">
        <v>7.0000000000000001E-3</v>
      </c>
      <c r="J240" s="131">
        <v>0</v>
      </c>
      <c r="K240" s="131">
        <v>2.4E-2</v>
      </c>
      <c r="L240" s="131">
        <v>5.5E-2</v>
      </c>
      <c r="M240" s="111">
        <v>1.31</v>
      </c>
      <c r="N240" s="112">
        <v>0</v>
      </c>
      <c r="O240" s="112">
        <v>2.7E-2</v>
      </c>
      <c r="P240" s="112">
        <v>0</v>
      </c>
      <c r="Q240" s="112">
        <v>1.6379999999999999</v>
      </c>
      <c r="R240" s="113">
        <v>0.01</v>
      </c>
    </row>
    <row r="241" spans="1:18" ht="31.5">
      <c r="A241" s="4"/>
      <c r="B241" s="57" t="s">
        <v>89</v>
      </c>
      <c r="C241" s="57" t="s">
        <v>394</v>
      </c>
      <c r="D241" s="128">
        <v>0</v>
      </c>
      <c r="E241" s="128">
        <v>0</v>
      </c>
      <c r="F241" s="128">
        <v>0</v>
      </c>
      <c r="G241" s="128">
        <v>0</v>
      </c>
      <c r="H241" s="128">
        <v>0</v>
      </c>
      <c r="I241" s="128">
        <v>0</v>
      </c>
      <c r="J241" s="128">
        <v>0</v>
      </c>
      <c r="K241" s="128">
        <v>0</v>
      </c>
      <c r="L241" s="128">
        <v>0</v>
      </c>
      <c r="M241" s="128">
        <v>0</v>
      </c>
      <c r="N241" s="128">
        <v>0</v>
      </c>
      <c r="O241" s="128">
        <v>0</v>
      </c>
      <c r="P241" s="128">
        <v>0</v>
      </c>
      <c r="Q241" s="128">
        <v>0</v>
      </c>
      <c r="R241" s="130">
        <v>0</v>
      </c>
    </row>
    <row r="242" spans="1:18" ht="15">
      <c r="A242" s="14" t="s">
        <v>125</v>
      </c>
      <c r="B242" s="437" t="s">
        <v>126</v>
      </c>
      <c r="C242" s="15" t="s">
        <v>40</v>
      </c>
      <c r="D242" s="132">
        <f t="shared" ref="D242:R242" si="53">SUM(D243:D246)</f>
        <v>4.21</v>
      </c>
      <c r="E242" s="132">
        <f t="shared" si="53"/>
        <v>4.6100000000000003</v>
      </c>
      <c r="F242" s="132">
        <f t="shared" si="53"/>
        <v>17.07</v>
      </c>
      <c r="G242" s="132">
        <f t="shared" si="53"/>
        <v>125.56</v>
      </c>
      <c r="H242" s="132">
        <f t="shared" si="53"/>
        <v>1.2E-2</v>
      </c>
      <c r="I242" s="132">
        <f t="shared" si="53"/>
        <v>0.151</v>
      </c>
      <c r="J242" s="132">
        <f t="shared" si="53"/>
        <v>0</v>
      </c>
      <c r="K242" s="132">
        <f t="shared" si="53"/>
        <v>2.7E-2</v>
      </c>
      <c r="L242" s="132">
        <f t="shared" si="53"/>
        <v>7.0000000000000001E-3</v>
      </c>
      <c r="M242" s="132">
        <f t="shared" si="53"/>
        <v>32.504000000000005</v>
      </c>
      <c r="N242" s="132">
        <f t="shared" si="53"/>
        <v>1.0999999999999999E-2</v>
      </c>
      <c r="O242" s="132">
        <f t="shared" si="53"/>
        <v>26.545000000000002</v>
      </c>
      <c r="P242" s="132">
        <f t="shared" si="53"/>
        <v>2E-3</v>
      </c>
      <c r="Q242" s="132">
        <f t="shared" si="53"/>
        <v>124.53999999999999</v>
      </c>
      <c r="R242" s="133">
        <f t="shared" si="53"/>
        <v>0.76100000000000001</v>
      </c>
    </row>
    <row r="243" spans="1:18" ht="15">
      <c r="A243" s="14"/>
      <c r="B243" s="5" t="s">
        <v>31</v>
      </c>
      <c r="C243" s="395" t="s">
        <v>127</v>
      </c>
      <c r="D243" s="131">
        <v>0</v>
      </c>
      <c r="E243" s="131">
        <v>0</v>
      </c>
      <c r="F243" s="131">
        <v>0</v>
      </c>
      <c r="G243" s="131">
        <v>0</v>
      </c>
      <c r="H243" s="131">
        <v>0</v>
      </c>
      <c r="I243" s="131">
        <v>0</v>
      </c>
      <c r="J243" s="131">
        <v>0</v>
      </c>
      <c r="K243" s="131">
        <v>0</v>
      </c>
      <c r="L243" s="131">
        <v>0</v>
      </c>
      <c r="M243" s="131">
        <v>0</v>
      </c>
      <c r="N243" s="135">
        <v>0</v>
      </c>
      <c r="O243" s="135">
        <v>0</v>
      </c>
      <c r="P243" s="135">
        <v>0</v>
      </c>
      <c r="Q243" s="135">
        <v>0</v>
      </c>
      <c r="R243" s="136">
        <v>0</v>
      </c>
    </row>
    <row r="244" spans="1:18" ht="15">
      <c r="A244" s="14"/>
      <c r="B244" s="5" t="s">
        <v>128</v>
      </c>
      <c r="C244" s="395" t="s">
        <v>129</v>
      </c>
      <c r="D244" s="131">
        <v>0.54</v>
      </c>
      <c r="E244" s="131">
        <v>0.33</v>
      </c>
      <c r="F244" s="131">
        <v>0.23</v>
      </c>
      <c r="G244" s="131">
        <v>6.42</v>
      </c>
      <c r="H244" s="131">
        <v>0</v>
      </c>
      <c r="I244" s="131">
        <v>4.0000000000000001E-3</v>
      </c>
      <c r="J244" s="131">
        <v>0</v>
      </c>
      <c r="K244" s="131">
        <v>0</v>
      </c>
      <c r="L244" s="131">
        <v>7.0000000000000001E-3</v>
      </c>
      <c r="M244" s="131">
        <v>2.84</v>
      </c>
      <c r="N244" s="135">
        <v>0</v>
      </c>
      <c r="O244" s="135">
        <v>9.4350000000000005</v>
      </c>
      <c r="P244" s="135">
        <v>0</v>
      </c>
      <c r="Q244" s="135">
        <v>14.54</v>
      </c>
      <c r="R244" s="136">
        <v>0.48799999999999999</v>
      </c>
    </row>
    <row r="245" spans="1:18" ht="30">
      <c r="A245" s="14"/>
      <c r="B245" s="5" t="s">
        <v>69</v>
      </c>
      <c r="C245" s="395" t="s">
        <v>130</v>
      </c>
      <c r="D245" s="131">
        <v>3.67</v>
      </c>
      <c r="E245" s="131">
        <v>4.28</v>
      </c>
      <c r="F245" s="131">
        <v>5.74</v>
      </c>
      <c r="G245" s="131">
        <v>77</v>
      </c>
      <c r="H245" s="131">
        <v>1.2E-2</v>
      </c>
      <c r="I245" s="131">
        <v>0.14699999999999999</v>
      </c>
      <c r="J245" s="131">
        <v>0</v>
      </c>
      <c r="K245" s="131">
        <v>2.7E-2</v>
      </c>
      <c r="L245" s="131">
        <v>0</v>
      </c>
      <c r="M245" s="131">
        <v>29.33</v>
      </c>
      <c r="N245" s="135">
        <v>1.0999999999999999E-2</v>
      </c>
      <c r="O245" s="135">
        <v>17.11</v>
      </c>
      <c r="P245" s="135">
        <v>2E-3</v>
      </c>
      <c r="Q245" s="135">
        <v>110</v>
      </c>
      <c r="R245" s="136">
        <v>0.24</v>
      </c>
    </row>
    <row r="246" spans="1:18" ht="15">
      <c r="A246" s="132"/>
      <c r="B246" s="5" t="s">
        <v>42</v>
      </c>
      <c r="C246" s="395" t="s">
        <v>71</v>
      </c>
      <c r="D246" s="131">
        <v>0</v>
      </c>
      <c r="E246" s="131">
        <v>0</v>
      </c>
      <c r="F246" s="131">
        <v>11.1</v>
      </c>
      <c r="G246" s="131">
        <v>42.14</v>
      </c>
      <c r="H246" s="131">
        <v>0</v>
      </c>
      <c r="I246" s="131">
        <v>0</v>
      </c>
      <c r="J246" s="131">
        <v>0</v>
      </c>
      <c r="K246" s="131">
        <v>0</v>
      </c>
      <c r="L246" s="131">
        <v>0</v>
      </c>
      <c r="M246" s="131">
        <v>0.33400000000000002</v>
      </c>
      <c r="N246" s="135">
        <v>0</v>
      </c>
      <c r="O246" s="135">
        <v>0</v>
      </c>
      <c r="P246" s="135">
        <v>0</v>
      </c>
      <c r="Q246" s="135">
        <v>0</v>
      </c>
      <c r="R246" s="136">
        <v>3.3000000000000002E-2</v>
      </c>
    </row>
    <row r="247" spans="1:18" ht="15">
      <c r="A247" s="46">
        <v>11</v>
      </c>
      <c r="B247" s="438" t="s">
        <v>364</v>
      </c>
      <c r="C247" s="85">
        <v>40</v>
      </c>
      <c r="D247" s="282">
        <f>SUM(D248)</f>
        <v>2.64</v>
      </c>
      <c r="E247" s="282">
        <f t="shared" ref="E247:R247" si="54">SUM(E248)</f>
        <v>0.48</v>
      </c>
      <c r="F247" s="282">
        <f t="shared" si="54"/>
        <v>14.4</v>
      </c>
      <c r="G247" s="282">
        <f t="shared" si="54"/>
        <v>72.400000000000006</v>
      </c>
      <c r="H247" s="282">
        <f t="shared" si="54"/>
        <v>5.3999999999999999E-2</v>
      </c>
      <c r="I247" s="282">
        <f t="shared" si="54"/>
        <v>2.4E-2</v>
      </c>
      <c r="J247" s="282">
        <f t="shared" si="54"/>
        <v>0</v>
      </c>
      <c r="K247" s="283">
        <f t="shared" si="54"/>
        <v>0</v>
      </c>
      <c r="L247" s="283">
        <f t="shared" si="54"/>
        <v>0</v>
      </c>
      <c r="M247" s="283">
        <f t="shared" si="54"/>
        <v>0</v>
      </c>
      <c r="N247" s="283">
        <f t="shared" si="54"/>
        <v>0</v>
      </c>
      <c r="O247" s="283">
        <f t="shared" si="54"/>
        <v>0</v>
      </c>
      <c r="P247" s="283">
        <f t="shared" si="54"/>
        <v>0</v>
      </c>
      <c r="Q247" s="283">
        <f t="shared" si="54"/>
        <v>0</v>
      </c>
      <c r="R247" s="284">
        <f t="shared" si="54"/>
        <v>0</v>
      </c>
    </row>
    <row r="248" spans="1:18" ht="15">
      <c r="A248" s="46"/>
      <c r="B248" s="61" t="s">
        <v>365</v>
      </c>
      <c r="C248" s="56" t="s">
        <v>134</v>
      </c>
      <c r="D248" s="285">
        <v>2.64</v>
      </c>
      <c r="E248" s="285">
        <v>0.48</v>
      </c>
      <c r="F248" s="285">
        <v>14.4</v>
      </c>
      <c r="G248" s="285">
        <v>72.400000000000006</v>
      </c>
      <c r="H248" s="285">
        <v>5.3999999999999999E-2</v>
      </c>
      <c r="I248" s="285">
        <v>2.4E-2</v>
      </c>
      <c r="J248" s="285">
        <v>0</v>
      </c>
      <c r="K248" s="131">
        <v>0</v>
      </c>
      <c r="L248" s="131">
        <v>0</v>
      </c>
      <c r="M248" s="131">
        <v>0</v>
      </c>
      <c r="N248" s="131">
        <v>0</v>
      </c>
      <c r="O248" s="131">
        <v>0</v>
      </c>
      <c r="P248" s="131">
        <v>0</v>
      </c>
      <c r="Q248" s="131">
        <v>0</v>
      </c>
      <c r="R248" s="136">
        <v>0</v>
      </c>
    </row>
    <row r="249" spans="1:18" thickBot="1">
      <c r="A249" s="591" t="s">
        <v>47</v>
      </c>
      <c r="B249" s="592"/>
      <c r="C249" s="593"/>
      <c r="D249" s="125">
        <f>SUM(D233,D235,D242,D247,)</f>
        <v>17.61</v>
      </c>
      <c r="E249" s="125">
        <f t="shared" ref="E249:R249" si="55">SUM(E233,E235,E242,E247,)</f>
        <v>23.5</v>
      </c>
      <c r="F249" s="125">
        <f t="shared" si="55"/>
        <v>55.02</v>
      </c>
      <c r="G249" s="125">
        <f t="shared" si="55"/>
        <v>526.34999999999991</v>
      </c>
      <c r="H249" s="125">
        <f t="shared" si="55"/>
        <v>0.57800000000000007</v>
      </c>
      <c r="I249" s="125">
        <f t="shared" si="55"/>
        <v>1.135</v>
      </c>
      <c r="J249" s="125">
        <f t="shared" si="55"/>
        <v>34.914999999999999</v>
      </c>
      <c r="K249" s="125">
        <f t="shared" si="55"/>
        <v>8.6999999999999994E-2</v>
      </c>
      <c r="L249" s="125">
        <f t="shared" si="55"/>
        <v>0.59900000000000009</v>
      </c>
      <c r="M249" s="125">
        <f t="shared" si="55"/>
        <v>68.674000000000007</v>
      </c>
      <c r="N249" s="125">
        <f t="shared" si="55"/>
        <v>3.2739999999999996</v>
      </c>
      <c r="O249" s="125">
        <f t="shared" si="55"/>
        <v>77.679000000000002</v>
      </c>
      <c r="P249" s="125">
        <f t="shared" si="55"/>
        <v>2E-3</v>
      </c>
      <c r="Q249" s="125">
        <f t="shared" si="55"/>
        <v>305.166</v>
      </c>
      <c r="R249" s="125">
        <f t="shared" si="55"/>
        <v>2.8610000000000002</v>
      </c>
    </row>
    <row r="250" spans="1:18" ht="16.5" thickBot="1">
      <c r="A250" s="560" t="s">
        <v>148</v>
      </c>
      <c r="B250" s="560"/>
      <c r="C250" s="560"/>
      <c r="D250" s="560"/>
      <c r="E250" s="560"/>
      <c r="F250" s="560"/>
      <c r="G250" s="560"/>
      <c r="H250" s="560"/>
      <c r="I250" s="560"/>
      <c r="J250" s="560"/>
      <c r="K250" s="560"/>
      <c r="L250" s="560"/>
      <c r="M250" s="560"/>
      <c r="N250" s="560"/>
      <c r="O250" s="560"/>
      <c r="P250" s="560"/>
      <c r="Q250" s="560"/>
      <c r="R250" s="560"/>
    </row>
    <row r="251" spans="1:18">
      <c r="A251" s="565" t="s">
        <v>1</v>
      </c>
      <c r="B251" s="567" t="s">
        <v>2</v>
      </c>
      <c r="C251" s="569" t="s">
        <v>3</v>
      </c>
      <c r="D251" s="571" t="s">
        <v>4</v>
      </c>
      <c r="E251" s="571"/>
      <c r="F251" s="571"/>
      <c r="G251" s="554" t="s">
        <v>5</v>
      </c>
      <c r="H251" s="551" t="s">
        <v>6</v>
      </c>
      <c r="I251" s="552"/>
      <c r="J251" s="552"/>
      <c r="K251" s="552"/>
      <c r="L251" s="553"/>
      <c r="M251" s="571" t="s">
        <v>7</v>
      </c>
      <c r="N251" s="551"/>
      <c r="O251" s="551"/>
      <c r="P251" s="551"/>
      <c r="Q251" s="551"/>
      <c r="R251" s="572"/>
    </row>
    <row r="252" spans="1:18" ht="32.25" thickBot="1">
      <c r="A252" s="566"/>
      <c r="B252" s="568"/>
      <c r="C252" s="570"/>
      <c r="D252" s="54" t="s">
        <v>8</v>
      </c>
      <c r="E252" s="54" t="s">
        <v>9</v>
      </c>
      <c r="F252" s="54" t="s">
        <v>10</v>
      </c>
      <c r="G252" s="555"/>
      <c r="H252" s="54" t="s">
        <v>11</v>
      </c>
      <c r="I252" s="54" t="s">
        <v>12</v>
      </c>
      <c r="J252" s="54" t="s">
        <v>13</v>
      </c>
      <c r="K252" s="54" t="s">
        <v>14</v>
      </c>
      <c r="L252" s="54" t="s">
        <v>15</v>
      </c>
      <c r="M252" s="54" t="s">
        <v>16</v>
      </c>
      <c r="N252" s="25" t="s">
        <v>17</v>
      </c>
      <c r="O252" s="25" t="s">
        <v>18</v>
      </c>
      <c r="P252" s="25" t="s">
        <v>19</v>
      </c>
      <c r="Q252" s="25" t="s">
        <v>20</v>
      </c>
      <c r="R252" s="55" t="s">
        <v>21</v>
      </c>
    </row>
    <row r="253" spans="1:18" ht="28.5">
      <c r="A253" s="322">
        <v>58</v>
      </c>
      <c r="B253" s="446" t="s">
        <v>386</v>
      </c>
      <c r="C253" s="200" t="s">
        <v>22</v>
      </c>
      <c r="D253" s="396">
        <f t="shared" ref="D253:R253" si="56">SUM(D254:D257)</f>
        <v>3.09</v>
      </c>
      <c r="E253" s="396">
        <f t="shared" si="56"/>
        <v>5.43</v>
      </c>
      <c r="F253" s="396">
        <f t="shared" si="56"/>
        <v>4.6900000000000004</v>
      </c>
      <c r="G253" s="396">
        <f t="shared" si="56"/>
        <v>79.83</v>
      </c>
      <c r="H253" s="396">
        <f t="shared" si="56"/>
        <v>1.6E-2</v>
      </c>
      <c r="I253" s="396">
        <f t="shared" si="56"/>
        <v>4.9000000000000002E-2</v>
      </c>
      <c r="J253" s="396">
        <f t="shared" si="56"/>
        <v>5.1420000000000003</v>
      </c>
      <c r="K253" s="396">
        <f t="shared" si="56"/>
        <v>2.7E-2</v>
      </c>
      <c r="L253" s="396">
        <f t="shared" si="56"/>
        <v>0.371</v>
      </c>
      <c r="M253" s="396">
        <f t="shared" si="56"/>
        <v>102.16000000000001</v>
      </c>
      <c r="N253" s="396">
        <f t="shared" si="56"/>
        <v>0</v>
      </c>
      <c r="O253" s="396">
        <f t="shared" si="56"/>
        <v>15.88</v>
      </c>
      <c r="P253" s="396">
        <f t="shared" si="56"/>
        <v>1E-3</v>
      </c>
      <c r="Q253" s="396">
        <f t="shared" si="56"/>
        <v>70.089999999999989</v>
      </c>
      <c r="R253" s="397">
        <f t="shared" si="56"/>
        <v>0.82799999999999996</v>
      </c>
    </row>
    <row r="254" spans="1:18" ht="15">
      <c r="A254" s="46"/>
      <c r="B254" s="5" t="s">
        <v>26</v>
      </c>
      <c r="C254" s="60" t="s">
        <v>106</v>
      </c>
      <c r="D254" s="108">
        <v>0</v>
      </c>
      <c r="E254" s="108">
        <v>3</v>
      </c>
      <c r="F254" s="108">
        <v>0</v>
      </c>
      <c r="G254" s="108">
        <v>26.97</v>
      </c>
      <c r="H254" s="279">
        <v>0</v>
      </c>
      <c r="I254" s="279">
        <v>0</v>
      </c>
      <c r="J254" s="108">
        <v>0</v>
      </c>
      <c r="K254" s="108">
        <v>0</v>
      </c>
      <c r="L254" s="108">
        <v>0.27600000000000002</v>
      </c>
      <c r="M254" s="279">
        <v>0</v>
      </c>
      <c r="N254" s="280">
        <v>0</v>
      </c>
      <c r="O254" s="280">
        <v>0</v>
      </c>
      <c r="P254" s="280">
        <v>0</v>
      </c>
      <c r="Q254" s="280">
        <v>0</v>
      </c>
      <c r="R254" s="281">
        <v>0</v>
      </c>
    </row>
    <row r="255" spans="1:18">
      <c r="A255" s="46"/>
      <c r="B255" s="5" t="s">
        <v>27</v>
      </c>
      <c r="C255" s="60" t="s">
        <v>387</v>
      </c>
      <c r="D255" s="108">
        <v>0.73</v>
      </c>
      <c r="E255" s="108">
        <v>0.05</v>
      </c>
      <c r="F255" s="108">
        <v>4.28</v>
      </c>
      <c r="G255" s="108">
        <v>20.41</v>
      </c>
      <c r="H255" s="279">
        <v>0.01</v>
      </c>
      <c r="I255" s="279">
        <v>0.02</v>
      </c>
      <c r="J255" s="108">
        <v>4.8600000000000003</v>
      </c>
      <c r="K255" s="386">
        <v>1E-3</v>
      </c>
      <c r="L255" s="386">
        <v>4.9000000000000002E-2</v>
      </c>
      <c r="M255" s="7">
        <v>18.37</v>
      </c>
      <c r="N255" s="116">
        <v>0</v>
      </c>
      <c r="O255" s="116">
        <v>12.64</v>
      </c>
      <c r="P255" s="116">
        <v>0</v>
      </c>
      <c r="Q255" s="116">
        <v>24.79</v>
      </c>
      <c r="R255" s="9">
        <v>0.7</v>
      </c>
    </row>
    <row r="256" spans="1:18">
      <c r="A256" s="46"/>
      <c r="B256" s="5" t="s">
        <v>388</v>
      </c>
      <c r="C256" s="60" t="s">
        <v>147</v>
      </c>
      <c r="D256" s="108">
        <v>2.34</v>
      </c>
      <c r="E256" s="108">
        <v>2.38</v>
      </c>
      <c r="F256" s="108">
        <v>0.32</v>
      </c>
      <c r="G256" s="108">
        <v>32</v>
      </c>
      <c r="H256" s="279">
        <v>4.0000000000000001E-3</v>
      </c>
      <c r="I256" s="279">
        <v>2.7E-2</v>
      </c>
      <c r="J256" s="108">
        <v>0.252</v>
      </c>
      <c r="K256" s="386">
        <v>2.5999999999999999E-2</v>
      </c>
      <c r="L256" s="386">
        <v>4.4999999999999998E-2</v>
      </c>
      <c r="M256" s="7">
        <v>79.2</v>
      </c>
      <c r="N256" s="116">
        <v>0</v>
      </c>
      <c r="O256" s="116">
        <v>3.15</v>
      </c>
      <c r="P256" s="116">
        <v>1E-3</v>
      </c>
      <c r="Q256" s="116">
        <v>45</v>
      </c>
      <c r="R256" s="9">
        <v>0.09</v>
      </c>
    </row>
    <row r="257" spans="1:18" ht="15">
      <c r="A257" s="46"/>
      <c r="B257" s="5" t="s">
        <v>389</v>
      </c>
      <c r="C257" s="60" t="s">
        <v>390</v>
      </c>
      <c r="D257" s="108">
        <v>0.02</v>
      </c>
      <c r="E257" s="108">
        <v>0</v>
      </c>
      <c r="F257" s="108">
        <v>0.09</v>
      </c>
      <c r="G257" s="108">
        <v>0.45</v>
      </c>
      <c r="H257" s="279">
        <v>2E-3</v>
      </c>
      <c r="I257" s="279">
        <v>2E-3</v>
      </c>
      <c r="J257" s="108">
        <v>0.03</v>
      </c>
      <c r="K257" s="108">
        <v>0</v>
      </c>
      <c r="L257" s="108">
        <v>1E-3</v>
      </c>
      <c r="M257" s="279">
        <v>4.59</v>
      </c>
      <c r="N257" s="280">
        <v>0</v>
      </c>
      <c r="O257" s="280">
        <v>0.09</v>
      </c>
      <c r="P257" s="280">
        <v>0</v>
      </c>
      <c r="Q257" s="280">
        <v>0.3</v>
      </c>
      <c r="R257" s="281">
        <v>3.7999999999999999E-2</v>
      </c>
    </row>
    <row r="258" spans="1:18" ht="28.5">
      <c r="A258" s="46">
        <v>219</v>
      </c>
      <c r="B258" s="437" t="s">
        <v>439</v>
      </c>
      <c r="C258" s="15" t="s">
        <v>438</v>
      </c>
      <c r="D258" s="410">
        <f t="shared" ref="D258:G258" si="57">SUM(D259:D264)</f>
        <v>12.08</v>
      </c>
      <c r="E258" s="410">
        <f t="shared" si="57"/>
        <v>19.88</v>
      </c>
      <c r="F258" s="410">
        <f t="shared" si="57"/>
        <v>9.19</v>
      </c>
      <c r="G258" s="410">
        <f t="shared" si="57"/>
        <v>264.39</v>
      </c>
      <c r="H258" s="410">
        <f t="shared" ref="H258:R258" si="58">SUM(H259:H264)</f>
        <v>0.108</v>
      </c>
      <c r="I258" s="410">
        <f t="shared" si="58"/>
        <v>0.42199999999999999</v>
      </c>
      <c r="J258" s="410">
        <f t="shared" si="58"/>
        <v>2.0819999999999999</v>
      </c>
      <c r="K258" s="410">
        <f t="shared" si="58"/>
        <v>0.28000000000000003</v>
      </c>
      <c r="L258" s="410">
        <f t="shared" si="58"/>
        <v>0.67700000000000005</v>
      </c>
      <c r="M258" s="410">
        <f t="shared" si="58"/>
        <v>111.36800000000002</v>
      </c>
      <c r="N258" s="410">
        <f t="shared" si="58"/>
        <v>1.0999999999999999E-2</v>
      </c>
      <c r="O258" s="410">
        <f t="shared" si="58"/>
        <v>23.039000000000001</v>
      </c>
      <c r="P258" s="410">
        <f t="shared" si="58"/>
        <v>4.5999999999999999E-2</v>
      </c>
      <c r="Q258" s="410">
        <f t="shared" si="58"/>
        <v>133.20699999999999</v>
      </c>
      <c r="R258" s="411">
        <f t="shared" si="58"/>
        <v>2.0950000000000002</v>
      </c>
    </row>
    <row r="259" spans="1:18" ht="30">
      <c r="A259" s="88"/>
      <c r="B259" s="5" t="s">
        <v>69</v>
      </c>
      <c r="C259" s="395" t="s">
        <v>437</v>
      </c>
      <c r="D259" s="115">
        <v>1.59</v>
      </c>
      <c r="E259" s="115">
        <v>1.85</v>
      </c>
      <c r="F259" s="115">
        <v>2.4900000000000002</v>
      </c>
      <c r="G259" s="115">
        <v>33.35</v>
      </c>
      <c r="H259" s="61">
        <v>0.02</v>
      </c>
      <c r="I259" s="61">
        <v>7.9000000000000001E-2</v>
      </c>
      <c r="J259" s="5">
        <v>0.318</v>
      </c>
      <c r="K259" s="416">
        <v>1.2E-2</v>
      </c>
      <c r="L259" s="61">
        <v>0</v>
      </c>
      <c r="M259" s="61">
        <v>63.5</v>
      </c>
      <c r="N259" s="77">
        <v>5.0000000000000001E-3</v>
      </c>
      <c r="O259" s="77">
        <v>7.4</v>
      </c>
      <c r="P259" s="77">
        <v>1E-3</v>
      </c>
      <c r="Q259" s="77">
        <v>47.65</v>
      </c>
      <c r="R259" s="78">
        <v>3.2000000000000001E-2</v>
      </c>
    </row>
    <row r="260" spans="1:18" ht="30">
      <c r="A260" s="88"/>
      <c r="B260" s="5" t="s">
        <v>32</v>
      </c>
      <c r="C260" s="395" t="s">
        <v>434</v>
      </c>
      <c r="D260" s="115">
        <v>0.78</v>
      </c>
      <c r="E260" s="115">
        <v>0.11</v>
      </c>
      <c r="F260" s="115">
        <v>4.79</v>
      </c>
      <c r="G260" s="115">
        <v>23.24</v>
      </c>
      <c r="H260" s="61">
        <v>1.7999999999999999E-2</v>
      </c>
      <c r="I260" s="61">
        <v>6.0000000000000001E-3</v>
      </c>
      <c r="J260" s="5">
        <v>0</v>
      </c>
      <c r="K260" s="416">
        <v>0</v>
      </c>
      <c r="L260" s="61">
        <v>9.1999999999999998E-2</v>
      </c>
      <c r="M260" s="61">
        <v>1.7</v>
      </c>
      <c r="N260" s="77">
        <v>0</v>
      </c>
      <c r="O260" s="77">
        <v>2.33</v>
      </c>
      <c r="P260" s="77">
        <v>0</v>
      </c>
      <c r="Q260" s="77">
        <v>6.15</v>
      </c>
      <c r="R260" s="78">
        <v>0.14799999999999999</v>
      </c>
    </row>
    <row r="261" spans="1:18" ht="15">
      <c r="A261" s="88"/>
      <c r="B261" s="5" t="s">
        <v>436</v>
      </c>
      <c r="C261" s="395" t="s">
        <v>435</v>
      </c>
      <c r="D261" s="115">
        <v>0.55000000000000004</v>
      </c>
      <c r="E261" s="115">
        <v>0.04</v>
      </c>
      <c r="F261" s="115">
        <v>1.1499999999999999</v>
      </c>
      <c r="G261" s="115">
        <v>7.06</v>
      </c>
      <c r="H261" s="61">
        <v>1.9E-2</v>
      </c>
      <c r="I261" s="61">
        <v>8.9999999999999993E-3</v>
      </c>
      <c r="J261" s="5">
        <v>1.764</v>
      </c>
      <c r="K261" s="416">
        <v>1.2999999999999999E-2</v>
      </c>
      <c r="L261" s="61">
        <v>3.0000000000000001E-3</v>
      </c>
      <c r="M261" s="61">
        <v>3.528</v>
      </c>
      <c r="N261" s="77">
        <v>0</v>
      </c>
      <c r="O261" s="77">
        <v>3.35</v>
      </c>
      <c r="P261" s="77">
        <v>0</v>
      </c>
      <c r="Q261" s="77">
        <v>11.11</v>
      </c>
      <c r="R261" s="78">
        <v>0.123</v>
      </c>
    </row>
    <row r="262" spans="1:18" ht="15">
      <c r="A262" s="88"/>
      <c r="B262" s="5" t="s">
        <v>39</v>
      </c>
      <c r="C262" s="395" t="s">
        <v>434</v>
      </c>
      <c r="D262" s="115">
        <v>0.09</v>
      </c>
      <c r="E262" s="115">
        <v>4.34</v>
      </c>
      <c r="F262" s="115">
        <v>0.12</v>
      </c>
      <c r="G262" s="115">
        <v>39.99</v>
      </c>
      <c r="H262" s="61">
        <v>1E-3</v>
      </c>
      <c r="I262" s="61">
        <v>8.0000000000000002E-3</v>
      </c>
      <c r="J262" s="5">
        <v>0</v>
      </c>
      <c r="K262" s="416">
        <v>3.2000000000000001E-2</v>
      </c>
      <c r="L262" s="61">
        <v>7.0999999999999994E-2</v>
      </c>
      <c r="M262" s="61">
        <v>1.7</v>
      </c>
      <c r="N262" s="61">
        <v>0</v>
      </c>
      <c r="O262" s="61">
        <v>3.5000000000000003E-2</v>
      </c>
      <c r="P262" s="61">
        <v>0</v>
      </c>
      <c r="Q262" s="61">
        <v>2.121</v>
      </c>
      <c r="R262" s="78">
        <v>1.4E-2</v>
      </c>
    </row>
    <row r="263" spans="1:18" ht="15">
      <c r="A263" s="88"/>
      <c r="B263" s="5" t="s">
        <v>39</v>
      </c>
      <c r="C263" s="395" t="s">
        <v>433</v>
      </c>
      <c r="D263" s="115">
        <v>0.11</v>
      </c>
      <c r="E263" s="115">
        <v>5.42</v>
      </c>
      <c r="F263" s="115">
        <v>0.15</v>
      </c>
      <c r="G263" s="115">
        <v>49.92</v>
      </c>
      <c r="H263" s="61">
        <v>1E-3</v>
      </c>
      <c r="I263" s="61">
        <v>0.01</v>
      </c>
      <c r="J263" s="5">
        <v>0</v>
      </c>
      <c r="K263" s="416">
        <v>0.04</v>
      </c>
      <c r="L263" s="61">
        <v>8.7999999999999995E-2</v>
      </c>
      <c r="M263" s="61">
        <v>2.12</v>
      </c>
      <c r="N263" s="61">
        <v>0</v>
      </c>
      <c r="O263" s="61">
        <v>4.3999999999999997E-2</v>
      </c>
      <c r="P263" s="61">
        <v>4.3999999999999997E-2</v>
      </c>
      <c r="Q263" s="61">
        <v>2.6459999999999999</v>
      </c>
      <c r="R263" s="78">
        <v>1.7999999999999999E-2</v>
      </c>
    </row>
    <row r="264" spans="1:18" ht="15">
      <c r="A264" s="88"/>
      <c r="B264" s="5" t="s">
        <v>87</v>
      </c>
      <c r="C264" s="395" t="s">
        <v>432</v>
      </c>
      <c r="D264" s="115">
        <v>8.9600000000000009</v>
      </c>
      <c r="E264" s="115">
        <v>8.1199999999999992</v>
      </c>
      <c r="F264" s="115">
        <v>0.49</v>
      </c>
      <c r="G264" s="115">
        <v>110.83</v>
      </c>
      <c r="H264" s="61">
        <v>4.9000000000000002E-2</v>
      </c>
      <c r="I264" s="61">
        <v>0.31</v>
      </c>
      <c r="J264" s="5">
        <v>0</v>
      </c>
      <c r="K264" s="416">
        <v>0.183</v>
      </c>
      <c r="L264" s="61">
        <v>0.42299999999999999</v>
      </c>
      <c r="M264" s="61">
        <v>38.82</v>
      </c>
      <c r="N264" s="77">
        <v>6.0000000000000001E-3</v>
      </c>
      <c r="O264" s="77">
        <v>9.8800000000000008</v>
      </c>
      <c r="P264" s="77">
        <v>1E-3</v>
      </c>
      <c r="Q264" s="77">
        <v>63.53</v>
      </c>
      <c r="R264" s="78">
        <v>1.76</v>
      </c>
    </row>
    <row r="265" spans="1:18" ht="15">
      <c r="A265" s="14">
        <v>132</v>
      </c>
      <c r="B265" s="437" t="s">
        <v>95</v>
      </c>
      <c r="C265" s="12">
        <v>200</v>
      </c>
      <c r="D265" s="132">
        <f>SUM(D266:D268)</f>
        <v>0.03</v>
      </c>
      <c r="E265" s="132">
        <f t="shared" ref="E265:R265" si="59">SUM(E266:E268)</f>
        <v>0.12</v>
      </c>
      <c r="F265" s="132">
        <f t="shared" si="59"/>
        <v>12.997999999999999</v>
      </c>
      <c r="G265" s="132">
        <f t="shared" si="59"/>
        <v>52.71</v>
      </c>
      <c r="H265" s="132">
        <f t="shared" si="59"/>
        <v>0</v>
      </c>
      <c r="I265" s="132">
        <f t="shared" si="59"/>
        <v>6.0000000000000001E-3</v>
      </c>
      <c r="J265" s="132">
        <f t="shared" si="59"/>
        <v>0.06</v>
      </c>
      <c r="K265" s="15">
        <f>SUM(K266:K268)</f>
        <v>0</v>
      </c>
      <c r="L265" s="15">
        <f>SUM(L266:L268)</f>
        <v>0</v>
      </c>
      <c r="M265" s="132">
        <f t="shared" si="59"/>
        <v>3.3600000000000003</v>
      </c>
      <c r="N265" s="132">
        <f t="shared" si="59"/>
        <v>0</v>
      </c>
      <c r="O265" s="72">
        <f t="shared" si="59"/>
        <v>2.64</v>
      </c>
      <c r="P265" s="132">
        <f t="shared" si="59"/>
        <v>0</v>
      </c>
      <c r="Q265" s="72">
        <f t="shared" si="59"/>
        <v>4.9400000000000004</v>
      </c>
      <c r="R265" s="133">
        <f t="shared" si="59"/>
        <v>0.53100000000000003</v>
      </c>
    </row>
    <row r="266" spans="1:18" ht="15">
      <c r="A266" s="134"/>
      <c r="B266" s="5" t="s">
        <v>96</v>
      </c>
      <c r="C266" s="109" t="s">
        <v>97</v>
      </c>
      <c r="D266" s="131">
        <v>0.03</v>
      </c>
      <c r="E266" s="131">
        <v>0.12</v>
      </c>
      <c r="F266" s="131">
        <v>2.4E-2</v>
      </c>
      <c r="G266" s="131">
        <v>0.84</v>
      </c>
      <c r="H266" s="131">
        <v>0</v>
      </c>
      <c r="I266" s="131">
        <v>6.0000000000000001E-3</v>
      </c>
      <c r="J266" s="131">
        <v>0.06</v>
      </c>
      <c r="K266" s="5">
        <v>0</v>
      </c>
      <c r="L266" s="5">
        <v>0</v>
      </c>
      <c r="M266" s="131">
        <v>2.97</v>
      </c>
      <c r="N266" s="135">
        <v>0</v>
      </c>
      <c r="O266" s="75">
        <v>2.64</v>
      </c>
      <c r="P266" s="135">
        <v>0</v>
      </c>
      <c r="Q266" s="75">
        <v>4.9400000000000004</v>
      </c>
      <c r="R266" s="136">
        <v>0.49199999999999999</v>
      </c>
    </row>
    <row r="267" spans="1:18" ht="15">
      <c r="A267" s="134"/>
      <c r="B267" s="5" t="s">
        <v>98</v>
      </c>
      <c r="C267" s="109" t="s">
        <v>99</v>
      </c>
      <c r="D267" s="137">
        <v>0</v>
      </c>
      <c r="E267" s="137">
        <v>0</v>
      </c>
      <c r="F267" s="137">
        <v>0</v>
      </c>
      <c r="G267" s="137">
        <v>0</v>
      </c>
      <c r="H267" s="137">
        <v>0</v>
      </c>
      <c r="I267" s="137">
        <v>0</v>
      </c>
      <c r="J267" s="137">
        <v>0</v>
      </c>
      <c r="K267" s="77">
        <v>0</v>
      </c>
      <c r="L267" s="77">
        <v>0</v>
      </c>
      <c r="M267" s="138">
        <v>0</v>
      </c>
      <c r="N267" s="138">
        <v>0</v>
      </c>
      <c r="O267" s="77">
        <v>0</v>
      </c>
      <c r="P267" s="138">
        <v>0</v>
      </c>
      <c r="Q267" s="77">
        <v>0</v>
      </c>
      <c r="R267" s="139">
        <v>0</v>
      </c>
    </row>
    <row r="268" spans="1:18" ht="15">
      <c r="A268" s="134"/>
      <c r="B268" s="5" t="s">
        <v>64</v>
      </c>
      <c r="C268" s="109" t="s">
        <v>100</v>
      </c>
      <c r="D268" s="131">
        <v>0</v>
      </c>
      <c r="E268" s="131">
        <v>0</v>
      </c>
      <c r="F268" s="131">
        <v>12.974</v>
      </c>
      <c r="G268" s="131">
        <v>51.87</v>
      </c>
      <c r="H268" s="137">
        <v>0</v>
      </c>
      <c r="I268" s="137">
        <v>0</v>
      </c>
      <c r="J268" s="131">
        <v>0</v>
      </c>
      <c r="K268" s="5">
        <v>0</v>
      </c>
      <c r="L268" s="5">
        <v>0</v>
      </c>
      <c r="M268" s="131">
        <v>0.39</v>
      </c>
      <c r="N268" s="135">
        <v>0</v>
      </c>
      <c r="O268" s="75">
        <v>0</v>
      </c>
      <c r="P268" s="135">
        <v>0</v>
      </c>
      <c r="Q268" s="75">
        <v>0</v>
      </c>
      <c r="R268" s="136">
        <v>3.9E-2</v>
      </c>
    </row>
    <row r="269" spans="1:18" ht="15">
      <c r="A269" s="14" t="s">
        <v>131</v>
      </c>
      <c r="B269" s="437" t="s">
        <v>44</v>
      </c>
      <c r="C269" s="12">
        <v>30</v>
      </c>
      <c r="D269" s="412">
        <f t="shared" ref="D269:R269" si="60">SUM(D270)</f>
        <v>1.98</v>
      </c>
      <c r="E269" s="412">
        <f t="shared" si="60"/>
        <v>0.27</v>
      </c>
      <c r="F269" s="412">
        <f t="shared" si="60"/>
        <v>11.4</v>
      </c>
      <c r="G269" s="412">
        <f t="shared" si="60"/>
        <v>59.7</v>
      </c>
      <c r="H269" s="132">
        <f t="shared" si="60"/>
        <v>4.8000000000000001E-2</v>
      </c>
      <c r="I269" s="412">
        <f t="shared" si="60"/>
        <v>1.7999999999999999E-2</v>
      </c>
      <c r="J269" s="132">
        <f t="shared" si="60"/>
        <v>0</v>
      </c>
      <c r="K269" s="132">
        <f t="shared" si="60"/>
        <v>0</v>
      </c>
      <c r="L269" s="132">
        <f t="shared" si="60"/>
        <v>0.39</v>
      </c>
      <c r="M269" s="132">
        <f t="shared" si="60"/>
        <v>6.9</v>
      </c>
      <c r="N269" s="132">
        <f t="shared" si="60"/>
        <v>1E-3</v>
      </c>
      <c r="O269" s="132">
        <f t="shared" si="60"/>
        <v>9.9</v>
      </c>
      <c r="P269" s="132">
        <f t="shared" si="60"/>
        <v>2E-3</v>
      </c>
      <c r="Q269" s="132">
        <f t="shared" si="60"/>
        <v>26.1</v>
      </c>
      <c r="R269" s="413">
        <f t="shared" si="60"/>
        <v>0.6</v>
      </c>
    </row>
    <row r="270" spans="1:18" ht="30">
      <c r="A270" s="134"/>
      <c r="B270" s="5" t="s">
        <v>45</v>
      </c>
      <c r="C270" s="395" t="s">
        <v>46</v>
      </c>
      <c r="D270" s="131">
        <v>1.98</v>
      </c>
      <c r="E270" s="131">
        <v>0.27</v>
      </c>
      <c r="F270" s="131">
        <v>11.4</v>
      </c>
      <c r="G270" s="131">
        <v>59.7</v>
      </c>
      <c r="H270" s="131">
        <v>4.8000000000000001E-2</v>
      </c>
      <c r="I270" s="131">
        <v>1.7999999999999999E-2</v>
      </c>
      <c r="J270" s="131">
        <v>0</v>
      </c>
      <c r="K270" s="131">
        <v>0</v>
      </c>
      <c r="L270" s="131">
        <v>0.39</v>
      </c>
      <c r="M270" s="131">
        <v>6.9</v>
      </c>
      <c r="N270" s="135">
        <v>1E-3</v>
      </c>
      <c r="O270" s="135">
        <v>9.9</v>
      </c>
      <c r="P270" s="135">
        <v>2E-3</v>
      </c>
      <c r="Q270" s="135">
        <v>26.1</v>
      </c>
      <c r="R270" s="136">
        <v>0.6</v>
      </c>
    </row>
    <row r="271" spans="1:18" ht="15">
      <c r="A271" s="46">
        <v>140</v>
      </c>
      <c r="B271" s="437" t="s">
        <v>74</v>
      </c>
      <c r="C271" s="12">
        <v>100</v>
      </c>
      <c r="D271" s="132">
        <f t="shared" ref="D271:R271" si="61">SUM(D272)</f>
        <v>0.4</v>
      </c>
      <c r="E271" s="132">
        <f t="shared" si="61"/>
        <v>0.4</v>
      </c>
      <c r="F271" s="132">
        <f t="shared" si="61"/>
        <v>9</v>
      </c>
      <c r="G271" s="132">
        <f t="shared" si="61"/>
        <v>45</v>
      </c>
      <c r="H271" s="410">
        <f t="shared" si="61"/>
        <v>0.03</v>
      </c>
      <c r="I271" s="410">
        <f t="shared" si="61"/>
        <v>0.02</v>
      </c>
      <c r="J271" s="132">
        <f t="shared" si="61"/>
        <v>165</v>
      </c>
      <c r="K271" s="47">
        <f>SUM(K272)</f>
        <v>5.0000000000000001E-3</v>
      </c>
      <c r="L271" s="47">
        <f>SUM(L272)</f>
        <v>0.2</v>
      </c>
      <c r="M271" s="410">
        <f t="shared" si="61"/>
        <v>16</v>
      </c>
      <c r="N271" s="410">
        <f t="shared" si="61"/>
        <v>2E-3</v>
      </c>
      <c r="O271" s="410">
        <f t="shared" si="61"/>
        <v>9</v>
      </c>
      <c r="P271" s="410">
        <f t="shared" si="61"/>
        <v>0</v>
      </c>
      <c r="Q271" s="410">
        <f t="shared" si="61"/>
        <v>11</v>
      </c>
      <c r="R271" s="411">
        <f t="shared" si="61"/>
        <v>2.2000000000000002</v>
      </c>
    </row>
    <row r="272" spans="1:18" ht="16.5" thickBot="1">
      <c r="A272" s="46"/>
      <c r="B272" s="5" t="s">
        <v>144</v>
      </c>
      <c r="C272" s="5" t="s">
        <v>145</v>
      </c>
      <c r="D272" s="131">
        <v>0.4</v>
      </c>
      <c r="E272" s="131">
        <v>0.4</v>
      </c>
      <c r="F272" s="131">
        <v>9</v>
      </c>
      <c r="G272" s="131">
        <v>45</v>
      </c>
      <c r="H272" s="137">
        <v>0.03</v>
      </c>
      <c r="I272" s="137">
        <v>0.02</v>
      </c>
      <c r="J272" s="131">
        <v>165</v>
      </c>
      <c r="K272" s="50">
        <v>5.0000000000000001E-3</v>
      </c>
      <c r="L272" s="50">
        <v>0.2</v>
      </c>
      <c r="M272" s="137">
        <v>16</v>
      </c>
      <c r="N272" s="138">
        <v>2E-3</v>
      </c>
      <c r="O272" s="138">
        <v>9</v>
      </c>
      <c r="P272" s="138">
        <v>0</v>
      </c>
      <c r="Q272" s="138">
        <v>11</v>
      </c>
      <c r="R272" s="139">
        <v>2.2000000000000002</v>
      </c>
    </row>
    <row r="273" spans="1:18" thickBot="1">
      <c r="A273" s="557" t="s">
        <v>47</v>
      </c>
      <c r="B273" s="558"/>
      <c r="C273" s="559"/>
      <c r="D273" s="18">
        <f>SUM(D253,D258,D265,D269,D271,)</f>
        <v>17.579999999999998</v>
      </c>
      <c r="E273" s="18">
        <f t="shared" ref="E273:R273" si="62">SUM(E253,E258,E265,E269,E271,)</f>
        <v>26.099999999999998</v>
      </c>
      <c r="F273" s="18">
        <f t="shared" si="62"/>
        <v>47.277999999999999</v>
      </c>
      <c r="G273" s="18">
        <f t="shared" si="62"/>
        <v>501.62999999999994</v>
      </c>
      <c r="H273" s="18">
        <f t="shared" si="62"/>
        <v>0.20199999999999999</v>
      </c>
      <c r="I273" s="18">
        <f t="shared" si="62"/>
        <v>0.51500000000000001</v>
      </c>
      <c r="J273" s="18">
        <f t="shared" si="62"/>
        <v>172.28399999999999</v>
      </c>
      <c r="K273" s="18">
        <f t="shared" si="62"/>
        <v>0.31200000000000006</v>
      </c>
      <c r="L273" s="18">
        <f t="shared" si="62"/>
        <v>1.6380000000000001</v>
      </c>
      <c r="M273" s="18">
        <f t="shared" si="62"/>
        <v>239.78800000000004</v>
      </c>
      <c r="N273" s="18">
        <f t="shared" si="62"/>
        <v>1.4E-2</v>
      </c>
      <c r="O273" s="18">
        <f t="shared" si="62"/>
        <v>60.459000000000003</v>
      </c>
      <c r="P273" s="18">
        <f t="shared" si="62"/>
        <v>4.9000000000000002E-2</v>
      </c>
      <c r="Q273" s="18">
        <f t="shared" si="62"/>
        <v>245.33699999999996</v>
      </c>
      <c r="R273" s="18">
        <f t="shared" si="62"/>
        <v>6.2540000000000004</v>
      </c>
    </row>
    <row r="274" spans="1:18" ht="18.75">
      <c r="A274" s="20"/>
      <c r="B274" s="117"/>
      <c r="C274" s="20"/>
      <c r="D274" s="92"/>
      <c r="E274" s="92"/>
      <c r="F274" s="92"/>
      <c r="G274" s="92"/>
      <c r="H274" s="92"/>
      <c r="I274" s="92"/>
      <c r="J274" s="92"/>
      <c r="K274" s="92"/>
      <c r="L274" s="92"/>
      <c r="M274" s="92"/>
      <c r="N274" s="92"/>
      <c r="O274" s="92"/>
      <c r="P274" s="92"/>
      <c r="Q274" s="92"/>
      <c r="R274" s="92"/>
    </row>
    <row r="275" spans="1:18" ht="18.75">
      <c r="A275" s="20"/>
      <c r="B275" s="117"/>
      <c r="C275" s="20"/>
      <c r="D275" s="92"/>
      <c r="E275" s="92"/>
      <c r="F275" s="92"/>
      <c r="G275" s="92"/>
      <c r="H275" s="92"/>
      <c r="I275" s="92"/>
      <c r="J275" s="92"/>
      <c r="K275" s="92"/>
      <c r="L275" s="92"/>
      <c r="M275" s="92"/>
      <c r="N275" s="92"/>
      <c r="O275" s="92"/>
      <c r="P275" s="92"/>
      <c r="Q275" s="92"/>
      <c r="R275" s="92"/>
    </row>
    <row r="276" spans="1:18">
      <c r="A276" s="79"/>
      <c r="C276" s="81"/>
      <c r="D276" s="140"/>
      <c r="E276" s="140"/>
      <c r="F276" s="140"/>
      <c r="G276" s="140"/>
      <c r="H276" s="140"/>
      <c r="I276" s="140"/>
      <c r="J276" s="140"/>
      <c r="K276" s="140"/>
      <c r="L276" s="140"/>
      <c r="M276" s="140"/>
      <c r="N276" s="140"/>
      <c r="O276" s="140"/>
      <c r="P276" s="140"/>
      <c r="Q276" s="140"/>
      <c r="R276" s="140"/>
    </row>
    <row r="277" spans="1:18">
      <c r="A277" s="79"/>
      <c r="C277" s="81"/>
      <c r="D277" s="140"/>
      <c r="E277" s="140"/>
      <c r="F277" s="140" t="s">
        <v>158</v>
      </c>
      <c r="G277" s="140"/>
      <c r="H277" s="140"/>
      <c r="I277" s="140"/>
      <c r="J277" s="140"/>
      <c r="K277" s="140"/>
      <c r="L277" s="140"/>
      <c r="M277" s="140"/>
      <c r="N277" s="140"/>
      <c r="O277" s="140"/>
      <c r="P277" s="140"/>
      <c r="Q277" s="140"/>
      <c r="R277" s="140"/>
    </row>
    <row r="278" spans="1:18">
      <c r="A278" s="79"/>
      <c r="C278" s="81"/>
      <c r="D278" s="140"/>
      <c r="E278" s="140"/>
      <c r="F278" s="140"/>
      <c r="G278" s="140"/>
      <c r="H278" s="140"/>
      <c r="I278" s="140"/>
      <c r="J278" s="140"/>
      <c r="K278" s="140"/>
      <c r="L278" s="140"/>
      <c r="M278" s="140"/>
      <c r="N278" s="140"/>
      <c r="O278" s="140"/>
      <c r="P278" s="140"/>
      <c r="Q278" s="140"/>
      <c r="R278" s="140"/>
    </row>
    <row r="279" spans="1:18">
      <c r="A279" s="79"/>
      <c r="C279" s="81"/>
      <c r="D279" s="140"/>
      <c r="E279" s="140"/>
      <c r="F279" s="140"/>
      <c r="G279" s="140"/>
      <c r="H279" s="140"/>
      <c r="I279" s="140"/>
      <c r="J279" s="140"/>
      <c r="K279" s="140"/>
      <c r="L279" s="140"/>
      <c r="M279" s="140"/>
      <c r="N279" s="140"/>
      <c r="O279" s="140"/>
      <c r="P279" s="140"/>
      <c r="Q279" s="140"/>
      <c r="R279" s="140"/>
    </row>
    <row r="280" spans="1:18">
      <c r="A280" s="79"/>
      <c r="C280" s="81"/>
      <c r="D280" s="140"/>
      <c r="E280" s="140"/>
      <c r="F280" s="140"/>
      <c r="G280" s="140"/>
      <c r="H280" s="140"/>
      <c r="I280" s="140"/>
      <c r="J280" s="140"/>
      <c r="K280" s="140"/>
      <c r="L280" s="140"/>
      <c r="M280" s="140"/>
      <c r="N280" s="140"/>
      <c r="O280" s="140"/>
      <c r="P280" s="140"/>
      <c r="Q280" s="140"/>
      <c r="R280" s="140"/>
    </row>
    <row r="281" spans="1:18">
      <c r="A281" s="79"/>
      <c r="C281" s="81"/>
      <c r="D281" s="140"/>
      <c r="E281" s="140"/>
      <c r="F281" s="140"/>
      <c r="G281" s="140"/>
      <c r="H281" s="140"/>
      <c r="I281" s="140"/>
      <c r="J281" s="140"/>
      <c r="K281" s="140"/>
      <c r="L281" s="140"/>
      <c r="M281" s="140"/>
      <c r="N281" s="140"/>
      <c r="O281" s="140"/>
      <c r="P281" s="140"/>
      <c r="Q281" s="140"/>
      <c r="R281" s="140"/>
    </row>
    <row r="284" spans="1:18" s="304" customFormat="1">
      <c r="A284" s="141"/>
      <c r="B284" s="80"/>
      <c r="C284" s="142"/>
      <c r="D284" s="143"/>
      <c r="E284" s="143"/>
      <c r="F284" s="143"/>
      <c r="G284" s="143"/>
      <c r="H284" s="143"/>
      <c r="I284" s="143"/>
      <c r="J284" s="143"/>
      <c r="K284" s="143"/>
      <c r="L284" s="143"/>
      <c r="M284" s="143"/>
      <c r="N284" s="143"/>
      <c r="O284" s="143"/>
      <c r="P284" s="143"/>
      <c r="Q284" s="143"/>
      <c r="R284" s="143"/>
    </row>
    <row r="285" spans="1:18" s="304" customFormat="1">
      <c r="A285" s="141"/>
      <c r="B285" s="80"/>
      <c r="C285" s="142"/>
      <c r="D285" s="143"/>
      <c r="E285" s="143"/>
      <c r="F285" s="143"/>
      <c r="G285" s="143"/>
      <c r="H285" s="143"/>
      <c r="I285" s="143"/>
      <c r="J285" s="143"/>
      <c r="K285" s="143"/>
      <c r="L285" s="143"/>
      <c r="M285" s="143"/>
      <c r="N285" s="143"/>
      <c r="O285" s="143"/>
      <c r="P285" s="143"/>
      <c r="Q285" s="143"/>
      <c r="R285" s="143"/>
    </row>
    <row r="286" spans="1:18" s="304" customFormat="1">
      <c r="A286" s="141"/>
      <c r="B286" s="80"/>
      <c r="C286" s="142"/>
      <c r="D286" s="143"/>
      <c r="E286" s="143"/>
      <c r="F286" s="143"/>
      <c r="G286" s="143"/>
      <c r="H286" s="143"/>
      <c r="I286" s="143"/>
      <c r="J286" s="143"/>
      <c r="K286" s="143"/>
      <c r="L286" s="143"/>
      <c r="M286" s="143"/>
      <c r="N286" s="143"/>
      <c r="O286" s="143"/>
      <c r="P286" s="143"/>
      <c r="Q286" s="143"/>
      <c r="R286" s="143"/>
    </row>
    <row r="287" spans="1:18" ht="16.5" thickBot="1">
      <c r="A287" s="577" t="s">
        <v>159</v>
      </c>
      <c r="B287" s="577"/>
      <c r="C287" s="577"/>
      <c r="D287" s="577"/>
      <c r="E287" s="577"/>
      <c r="F287" s="577"/>
      <c r="G287" s="577"/>
      <c r="H287" s="577"/>
      <c r="I287" s="577"/>
      <c r="J287" s="577"/>
      <c r="K287" s="577"/>
      <c r="L287" s="577"/>
      <c r="M287" s="577"/>
      <c r="N287" s="383"/>
      <c r="O287" s="383"/>
      <c r="P287" s="383"/>
      <c r="Q287" s="383"/>
    </row>
    <row r="288" spans="1:18">
      <c r="A288" s="578" t="s">
        <v>160</v>
      </c>
      <c r="B288" s="522" t="s">
        <v>161</v>
      </c>
      <c r="C288" s="580" t="s">
        <v>4</v>
      </c>
      <c r="D288" s="580"/>
      <c r="E288" s="580"/>
      <c r="F288" s="580" t="s">
        <v>5</v>
      </c>
      <c r="G288" s="589" t="s">
        <v>6</v>
      </c>
      <c r="H288" s="590"/>
      <c r="I288" s="590"/>
      <c r="J288" s="590"/>
      <c r="K288" s="590"/>
      <c r="L288" s="582" t="s">
        <v>7</v>
      </c>
      <c r="M288" s="583"/>
      <c r="N288" s="583"/>
      <c r="O288" s="583"/>
      <c r="P288" s="583"/>
      <c r="Q288" s="585"/>
      <c r="R288" s="383"/>
    </row>
    <row r="289" spans="1:17" ht="32.25" thickBot="1">
      <c r="A289" s="586"/>
      <c r="B289" s="587"/>
      <c r="C289" s="145" t="s">
        <v>8</v>
      </c>
      <c r="D289" s="145" t="s">
        <v>9</v>
      </c>
      <c r="E289" s="145" t="s">
        <v>10</v>
      </c>
      <c r="F289" s="588"/>
      <c r="G289" s="145" t="s">
        <v>11</v>
      </c>
      <c r="H289" s="145" t="s">
        <v>12</v>
      </c>
      <c r="I289" s="145" t="s">
        <v>13</v>
      </c>
      <c r="J289" s="145" t="s">
        <v>14</v>
      </c>
      <c r="K289" s="146" t="s">
        <v>15</v>
      </c>
      <c r="L289" s="145" t="s">
        <v>16</v>
      </c>
      <c r="M289" s="145" t="s">
        <v>17</v>
      </c>
      <c r="N289" s="145" t="s">
        <v>18</v>
      </c>
      <c r="O289" s="145" t="s">
        <v>19</v>
      </c>
      <c r="P289" s="145" t="s">
        <v>20</v>
      </c>
      <c r="Q289" s="147" t="s">
        <v>21</v>
      </c>
    </row>
    <row r="290" spans="1:17" ht="16.5" thickBot="1">
      <c r="A290" s="384">
        <v>1</v>
      </c>
      <c r="B290" s="149" t="s">
        <v>162</v>
      </c>
      <c r="C290" s="150">
        <f t="shared" ref="C290:Q290" si="63">SUM(D25,D60,D87,D116,D142,D170,D200,D226,D249,D273,)</f>
        <v>214.7</v>
      </c>
      <c r="D290" s="150">
        <f t="shared" si="63"/>
        <v>251.79399999999998</v>
      </c>
      <c r="E290" s="150">
        <f t="shared" si="63"/>
        <v>578.88699999999994</v>
      </c>
      <c r="F290" s="150">
        <f t="shared" si="63"/>
        <v>5577.31</v>
      </c>
      <c r="G290" s="150">
        <f t="shared" si="63"/>
        <v>3.3150000000000004</v>
      </c>
      <c r="H290" s="150">
        <f t="shared" si="63"/>
        <v>6.4820000000000002</v>
      </c>
      <c r="I290" s="150">
        <f t="shared" si="63"/>
        <v>683.40699999999993</v>
      </c>
      <c r="J290" s="150">
        <f t="shared" si="63"/>
        <v>2.7709999999999999</v>
      </c>
      <c r="K290" s="150">
        <f t="shared" si="63"/>
        <v>12.974000000000002</v>
      </c>
      <c r="L290" s="150">
        <f t="shared" si="63"/>
        <v>2203.4280000000003</v>
      </c>
      <c r="M290" s="150">
        <f t="shared" si="63"/>
        <v>8.7110000000000003</v>
      </c>
      <c r="N290" s="150">
        <f t="shared" si="63"/>
        <v>687.28899999999999</v>
      </c>
      <c r="O290" s="150">
        <f t="shared" si="63"/>
        <v>0.57700000000000007</v>
      </c>
      <c r="P290" s="150">
        <f t="shared" si="63"/>
        <v>3246.6710000000003</v>
      </c>
      <c r="Q290" s="150">
        <f t="shared" si="63"/>
        <v>34.091000000000001</v>
      </c>
    </row>
    <row r="291" spans="1:17" ht="16.5" thickBot="1">
      <c r="A291" s="575" t="s">
        <v>47</v>
      </c>
      <c r="B291" s="576"/>
      <c r="C291" s="151">
        <f>SUM(C290:C290)</f>
        <v>214.7</v>
      </c>
      <c r="D291" s="151">
        <f t="shared" ref="D291:L291" si="64">SUM(D290:D290)</f>
        <v>251.79399999999998</v>
      </c>
      <c r="E291" s="151">
        <f t="shared" si="64"/>
        <v>578.88699999999994</v>
      </c>
      <c r="F291" s="151">
        <f t="shared" si="64"/>
        <v>5577.31</v>
      </c>
      <c r="G291" s="151">
        <f t="shared" si="64"/>
        <v>3.3150000000000004</v>
      </c>
      <c r="H291" s="151">
        <f>SUM(H290:H290)</f>
        <v>6.4820000000000002</v>
      </c>
      <c r="I291" s="151">
        <f t="shared" si="64"/>
        <v>683.40699999999993</v>
      </c>
      <c r="J291" s="151">
        <f t="shared" si="64"/>
        <v>2.7709999999999999</v>
      </c>
      <c r="K291" s="151">
        <f t="shared" si="64"/>
        <v>12.974000000000002</v>
      </c>
      <c r="L291" s="151">
        <f t="shared" si="64"/>
        <v>2203.4280000000003</v>
      </c>
      <c r="M291" s="151">
        <f>SUM(M290:M290)</f>
        <v>8.7110000000000003</v>
      </c>
      <c r="N291" s="151">
        <f>SUM(N290:N290)</f>
        <v>687.28899999999999</v>
      </c>
      <c r="O291" s="151">
        <f>SUM(O290:O290)</f>
        <v>0.57700000000000007</v>
      </c>
      <c r="P291" s="151">
        <f>SUM(P290:P290)</f>
        <v>3246.6710000000003</v>
      </c>
      <c r="Q291" s="152">
        <f>SUM(Q290:Q290)</f>
        <v>34.091000000000001</v>
      </c>
    </row>
    <row r="292" spans="1:17">
      <c r="A292" s="153"/>
      <c r="B292" s="154"/>
      <c r="C292" s="155"/>
      <c r="D292" s="156"/>
      <c r="E292" s="156"/>
      <c r="F292" s="156"/>
      <c r="G292" s="156"/>
      <c r="H292" s="156"/>
      <c r="I292" s="156"/>
      <c r="J292" s="156"/>
      <c r="K292" s="156"/>
      <c r="L292" s="156"/>
      <c r="M292" s="156"/>
      <c r="N292" s="156"/>
      <c r="O292" s="156"/>
      <c r="P292" s="156"/>
      <c r="Q292" s="156"/>
    </row>
    <row r="293" spans="1:17">
      <c r="A293" s="153"/>
      <c r="B293" s="154"/>
      <c r="C293" s="155"/>
      <c r="D293" s="156"/>
      <c r="E293" s="156"/>
      <c r="F293" s="156"/>
      <c r="G293" s="156"/>
      <c r="H293" s="156"/>
      <c r="I293" s="156"/>
      <c r="J293" s="156"/>
      <c r="K293" s="156"/>
      <c r="L293" s="156"/>
      <c r="M293" s="156"/>
      <c r="N293" s="156"/>
      <c r="O293" s="156"/>
      <c r="P293" s="156"/>
      <c r="Q293" s="156"/>
    </row>
    <row r="294" spans="1:17" ht="16.5" thickBot="1">
      <c r="A294" s="577" t="s">
        <v>163</v>
      </c>
      <c r="B294" s="577"/>
      <c r="C294" s="577"/>
      <c r="D294" s="577"/>
      <c r="E294" s="577"/>
      <c r="F294" s="577"/>
      <c r="G294" s="577"/>
      <c r="H294" s="577"/>
      <c r="I294" s="577"/>
      <c r="J294" s="577"/>
      <c r="K294" s="577"/>
      <c r="L294" s="577"/>
      <c r="M294" s="577"/>
      <c r="N294" s="383"/>
      <c r="O294" s="383"/>
      <c r="P294" s="383"/>
      <c r="Q294" s="383"/>
    </row>
    <row r="295" spans="1:17">
      <c r="A295" s="578" t="s">
        <v>160</v>
      </c>
      <c r="B295" s="522" t="s">
        <v>161</v>
      </c>
      <c r="C295" s="580" t="s">
        <v>4</v>
      </c>
      <c r="D295" s="580"/>
      <c r="E295" s="580"/>
      <c r="F295" s="580" t="s">
        <v>5</v>
      </c>
      <c r="G295" s="582" t="s">
        <v>6</v>
      </c>
      <c r="H295" s="583"/>
      <c r="I295" s="583"/>
      <c r="J295" s="583"/>
      <c r="K295" s="584"/>
      <c r="L295" s="582" t="s">
        <v>7</v>
      </c>
      <c r="M295" s="583"/>
      <c r="N295" s="583"/>
      <c r="O295" s="583"/>
      <c r="P295" s="583"/>
      <c r="Q295" s="585"/>
    </row>
    <row r="296" spans="1:17" ht="32.25" thickBot="1">
      <c r="A296" s="579"/>
      <c r="B296" s="523"/>
      <c r="C296" s="157" t="s">
        <v>8</v>
      </c>
      <c r="D296" s="157" t="s">
        <v>9</v>
      </c>
      <c r="E296" s="157" t="s">
        <v>10</v>
      </c>
      <c r="F296" s="581"/>
      <c r="G296" s="157" t="s">
        <v>11</v>
      </c>
      <c r="H296" s="157" t="s">
        <v>12</v>
      </c>
      <c r="I296" s="157" t="s">
        <v>13</v>
      </c>
      <c r="J296" s="157" t="s">
        <v>14</v>
      </c>
      <c r="K296" s="157" t="s">
        <v>15</v>
      </c>
      <c r="L296" s="157" t="s">
        <v>16</v>
      </c>
      <c r="M296" s="157" t="s">
        <v>17</v>
      </c>
      <c r="N296" s="157" t="s">
        <v>18</v>
      </c>
      <c r="O296" s="157" t="s">
        <v>19</v>
      </c>
      <c r="P296" s="157" t="s">
        <v>20</v>
      </c>
      <c r="Q296" s="158" t="s">
        <v>21</v>
      </c>
    </row>
    <row r="297" spans="1:17" ht="16.5" thickBot="1">
      <c r="A297" s="159">
        <v>1</v>
      </c>
      <c r="B297" s="160" t="s">
        <v>162</v>
      </c>
      <c r="C297" s="161">
        <f t="shared" ref="C297:I297" si="65">C290/10</f>
        <v>21.47</v>
      </c>
      <c r="D297" s="161">
        <f t="shared" si="65"/>
        <v>25.179399999999998</v>
      </c>
      <c r="E297" s="161">
        <f t="shared" si="65"/>
        <v>57.888699999999993</v>
      </c>
      <c r="F297" s="161">
        <f t="shared" si="65"/>
        <v>557.73099999999999</v>
      </c>
      <c r="G297" s="161">
        <f t="shared" si="65"/>
        <v>0.33150000000000002</v>
      </c>
      <c r="H297" s="161">
        <f>H290/10</f>
        <v>0.6482</v>
      </c>
      <c r="I297" s="161">
        <f t="shared" si="65"/>
        <v>68.340699999999998</v>
      </c>
      <c r="J297" s="161">
        <f>J290/10</f>
        <v>0.27710000000000001</v>
      </c>
      <c r="K297" s="161">
        <f t="shared" ref="K297:Q297" si="66">K290/10</f>
        <v>1.2974000000000001</v>
      </c>
      <c r="L297" s="161">
        <f t="shared" si="66"/>
        <v>220.34280000000004</v>
      </c>
      <c r="M297" s="161">
        <f t="shared" si="66"/>
        <v>0.87109999999999999</v>
      </c>
      <c r="N297" s="161">
        <f t="shared" si="66"/>
        <v>68.728899999999996</v>
      </c>
      <c r="O297" s="161">
        <f t="shared" si="66"/>
        <v>5.7700000000000008E-2</v>
      </c>
      <c r="P297" s="161">
        <f t="shared" si="66"/>
        <v>324.6671</v>
      </c>
      <c r="Q297" s="161">
        <f t="shared" si="66"/>
        <v>3.4091</v>
      </c>
    </row>
    <row r="298" spans="1:17" ht="16.5" thickBot="1">
      <c r="A298" s="575" t="s">
        <v>47</v>
      </c>
      <c r="B298" s="576"/>
      <c r="C298" s="162">
        <f>SUM(C297)</f>
        <v>21.47</v>
      </c>
      <c r="D298" s="162">
        <f>SUM(D297)</f>
        <v>25.179399999999998</v>
      </c>
      <c r="E298" s="162">
        <f t="shared" ref="E298:Q298" si="67">SUM(E297)</f>
        <v>57.888699999999993</v>
      </c>
      <c r="F298" s="162">
        <f t="shared" si="67"/>
        <v>557.73099999999999</v>
      </c>
      <c r="G298" s="162">
        <f t="shared" si="67"/>
        <v>0.33150000000000002</v>
      </c>
      <c r="H298" s="162">
        <f>SUM(H297)</f>
        <v>0.6482</v>
      </c>
      <c r="I298" s="162">
        <f t="shared" si="67"/>
        <v>68.340699999999998</v>
      </c>
      <c r="J298" s="162">
        <f t="shared" si="67"/>
        <v>0.27710000000000001</v>
      </c>
      <c r="K298" s="162">
        <f t="shared" si="67"/>
        <v>1.2974000000000001</v>
      </c>
      <c r="L298" s="162">
        <f t="shared" si="67"/>
        <v>220.34280000000004</v>
      </c>
      <c r="M298" s="162">
        <f t="shared" si="67"/>
        <v>0.87109999999999999</v>
      </c>
      <c r="N298" s="162">
        <f t="shared" si="67"/>
        <v>68.728899999999996</v>
      </c>
      <c r="O298" s="162">
        <f t="shared" si="67"/>
        <v>5.7700000000000008E-2</v>
      </c>
      <c r="P298" s="162">
        <f t="shared" si="67"/>
        <v>324.6671</v>
      </c>
      <c r="Q298" s="162">
        <f t="shared" si="67"/>
        <v>3.4091</v>
      </c>
    </row>
  </sheetData>
  <mergeCells count="106">
    <mergeCell ref="A298:B298"/>
    <mergeCell ref="A25:C25"/>
    <mergeCell ref="A291:B291"/>
    <mergeCell ref="A294:M294"/>
    <mergeCell ref="A295:A296"/>
    <mergeCell ref="B295:B296"/>
    <mergeCell ref="C295:E295"/>
    <mergeCell ref="F295:F296"/>
    <mergeCell ref="G295:K295"/>
    <mergeCell ref="L295:Q295"/>
    <mergeCell ref="A273:C273"/>
    <mergeCell ref="A287:M287"/>
    <mergeCell ref="A288:A289"/>
    <mergeCell ref="B288:B289"/>
    <mergeCell ref="C288:E288"/>
    <mergeCell ref="F288:F289"/>
    <mergeCell ref="G288:K288"/>
    <mergeCell ref="L288:Q288"/>
    <mergeCell ref="A249:C249"/>
    <mergeCell ref="A250:R250"/>
    <mergeCell ref="A251:A252"/>
    <mergeCell ref="B251:B252"/>
    <mergeCell ref="C251:C252"/>
    <mergeCell ref="D251:F251"/>
    <mergeCell ref="G251:G252"/>
    <mergeCell ref="H251:L251"/>
    <mergeCell ref="M251:R251"/>
    <mergeCell ref="A226:C226"/>
    <mergeCell ref="A230:R230"/>
    <mergeCell ref="A231:A232"/>
    <mergeCell ref="B231:B232"/>
    <mergeCell ref="C231:C232"/>
    <mergeCell ref="D231:F231"/>
    <mergeCell ref="G231:G232"/>
    <mergeCell ref="H231:L231"/>
    <mergeCell ref="M231:R231"/>
    <mergeCell ref="A200:C200"/>
    <mergeCell ref="A203:R203"/>
    <mergeCell ref="A204:A205"/>
    <mergeCell ref="B204:B205"/>
    <mergeCell ref="C204:C205"/>
    <mergeCell ref="D204:F204"/>
    <mergeCell ref="G204:G205"/>
    <mergeCell ref="H204:L204"/>
    <mergeCell ref="M204:R204"/>
    <mergeCell ref="A170:C170"/>
    <mergeCell ref="A175:R175"/>
    <mergeCell ref="A176:A177"/>
    <mergeCell ref="B176:B177"/>
    <mergeCell ref="C176:C177"/>
    <mergeCell ref="D176:F176"/>
    <mergeCell ref="G176:G177"/>
    <mergeCell ref="H176:L176"/>
    <mergeCell ref="M176:R176"/>
    <mergeCell ref="A142:C142"/>
    <mergeCell ref="A146:R146"/>
    <mergeCell ref="A147:A148"/>
    <mergeCell ref="B147:B148"/>
    <mergeCell ref="C147:C148"/>
    <mergeCell ref="D147:F147"/>
    <mergeCell ref="G147:G148"/>
    <mergeCell ref="H147:L147"/>
    <mergeCell ref="M147:R147"/>
    <mergeCell ref="A116:C116"/>
    <mergeCell ref="A120:R120"/>
    <mergeCell ref="A121:A122"/>
    <mergeCell ref="B121:B122"/>
    <mergeCell ref="C121:C122"/>
    <mergeCell ref="D121:F121"/>
    <mergeCell ref="G121:G122"/>
    <mergeCell ref="H121:L121"/>
    <mergeCell ref="M121:R121"/>
    <mergeCell ref="A87:C87"/>
    <mergeCell ref="A91:R91"/>
    <mergeCell ref="A92:A93"/>
    <mergeCell ref="B92:B93"/>
    <mergeCell ref="C92:C93"/>
    <mergeCell ref="D92:F92"/>
    <mergeCell ref="G92:G93"/>
    <mergeCell ref="H92:L92"/>
    <mergeCell ref="M92:R92"/>
    <mergeCell ref="A60:C60"/>
    <mergeCell ref="A64:R64"/>
    <mergeCell ref="A65:A66"/>
    <mergeCell ref="B65:B66"/>
    <mergeCell ref="C65:C66"/>
    <mergeCell ref="D65:F65"/>
    <mergeCell ref="G65:G66"/>
    <mergeCell ref="H65:L65"/>
    <mergeCell ref="M65:R65"/>
    <mergeCell ref="A37:R37"/>
    <mergeCell ref="A38:A39"/>
    <mergeCell ref="B38:B39"/>
    <mergeCell ref="C38:C39"/>
    <mergeCell ref="D38:F38"/>
    <mergeCell ref="G38:G39"/>
    <mergeCell ref="H38:L38"/>
    <mergeCell ref="M38:R38"/>
    <mergeCell ref="A1:R1"/>
    <mergeCell ref="A2:A3"/>
    <mergeCell ref="B2:B3"/>
    <mergeCell ref="C2:C3"/>
    <mergeCell ref="D2:F2"/>
    <mergeCell ref="G2:G3"/>
    <mergeCell ref="H2:L2"/>
    <mergeCell ref="M2:R2"/>
  </mergeCells>
  <pageMargins left="0.7" right="0.7" top="0.75" bottom="0.75" header="0.3" footer="0.3"/>
  <pageSetup paperSize="9" scale="74" fitToHeight="0" orientation="landscape" verticalDpi="0" r:id="rId1"/>
</worksheet>
</file>

<file path=xl/worksheets/sheet2.xml><?xml version="1.0" encoding="utf-8"?>
<worksheet xmlns="http://schemas.openxmlformats.org/spreadsheetml/2006/main" xmlns:r="http://schemas.openxmlformats.org/officeDocument/2006/relationships">
  <dimension ref="A1:I38"/>
  <sheetViews>
    <sheetView workbookViewId="0">
      <selection activeCell="F31" sqref="F31"/>
    </sheetView>
  </sheetViews>
  <sheetFormatPr defaultRowHeight="15"/>
  <cols>
    <col min="1" max="1" width="9.140625" style="176"/>
    <col min="2" max="4" width="10.7109375" style="176" customWidth="1"/>
    <col min="5" max="5" width="9.140625" style="176"/>
    <col min="6" max="6" width="10.7109375" style="175" customWidth="1"/>
    <col min="7" max="7" width="10.7109375" style="176" customWidth="1"/>
    <col min="8" max="8" width="10.7109375" style="419" customWidth="1"/>
  </cols>
  <sheetData>
    <row r="1" spans="1:8">
      <c r="A1" s="596" t="s">
        <v>160</v>
      </c>
      <c r="B1" s="598" t="s">
        <v>164</v>
      </c>
      <c r="C1" s="598"/>
      <c r="D1" s="598"/>
      <c r="E1" s="600" t="s">
        <v>165</v>
      </c>
      <c r="F1" s="602" t="s">
        <v>166</v>
      </c>
      <c r="G1" s="598" t="s">
        <v>167</v>
      </c>
      <c r="H1" s="594" t="s">
        <v>168</v>
      </c>
    </row>
    <row r="2" spans="1:8" ht="15.75" thickBot="1">
      <c r="A2" s="597"/>
      <c r="B2" s="599"/>
      <c r="C2" s="599"/>
      <c r="D2" s="599"/>
      <c r="E2" s="601"/>
      <c r="F2" s="603"/>
      <c r="G2" s="599"/>
      <c r="H2" s="595"/>
    </row>
    <row r="3" spans="1:8">
      <c r="A3" s="163">
        <v>1</v>
      </c>
      <c r="B3" s="604" t="s">
        <v>75</v>
      </c>
      <c r="C3" s="605"/>
      <c r="D3" s="606"/>
      <c r="E3" s="164" t="s">
        <v>169</v>
      </c>
      <c r="F3" s="391">
        <v>0.28599999999999998</v>
      </c>
      <c r="G3" s="165">
        <v>0.2</v>
      </c>
      <c r="H3" s="166">
        <f>F3*180</f>
        <v>51.48</v>
      </c>
    </row>
    <row r="4" spans="1:8">
      <c r="A4" s="167">
        <v>2</v>
      </c>
      <c r="B4" s="421" t="s">
        <v>457</v>
      </c>
      <c r="C4" s="422"/>
      <c r="D4" s="387"/>
      <c r="E4" s="168" t="s">
        <v>169</v>
      </c>
      <c r="F4" s="30">
        <v>2.7E-2</v>
      </c>
      <c r="G4" s="30">
        <v>1.7000000000000001E-2</v>
      </c>
      <c r="H4" s="418">
        <f>F4*165.5</f>
        <v>4.4684999999999997</v>
      </c>
    </row>
    <row r="5" spans="1:8">
      <c r="A5" s="163">
        <v>3</v>
      </c>
      <c r="B5" s="607" t="s">
        <v>516</v>
      </c>
      <c r="C5" s="608"/>
      <c r="D5" s="609"/>
      <c r="E5" s="168" t="s">
        <v>169</v>
      </c>
      <c r="F5" s="69">
        <v>7.0000000000000001E-3</v>
      </c>
      <c r="G5" s="30">
        <v>7.0000000000000001E-3</v>
      </c>
      <c r="H5" s="170">
        <f>F5*454.7</f>
        <v>3.1829000000000001</v>
      </c>
    </row>
    <row r="6" spans="1:8">
      <c r="A6" s="163">
        <v>4</v>
      </c>
      <c r="B6" s="610" t="s">
        <v>138</v>
      </c>
      <c r="C6" s="610"/>
      <c r="D6" s="610"/>
      <c r="E6" s="168" t="s">
        <v>169</v>
      </c>
      <c r="F6" s="69">
        <v>0.09</v>
      </c>
      <c r="G6" s="30">
        <v>7.1999999999999995E-2</v>
      </c>
      <c r="H6" s="170">
        <f>F6*30</f>
        <v>2.6999999999999997</v>
      </c>
    </row>
    <row r="7" spans="1:8">
      <c r="A7" s="167">
        <v>5</v>
      </c>
      <c r="B7" s="610" t="s">
        <v>23</v>
      </c>
      <c r="C7" s="610"/>
      <c r="D7" s="610"/>
      <c r="E7" s="168" t="s">
        <v>169</v>
      </c>
      <c r="F7" s="69">
        <v>0.35</v>
      </c>
      <c r="G7" s="30">
        <v>0.253</v>
      </c>
      <c r="H7" s="170">
        <f>F7*23</f>
        <v>8.0499999999999989</v>
      </c>
    </row>
    <row r="8" spans="1:8">
      <c r="A8" s="163">
        <v>6</v>
      </c>
      <c r="B8" s="607" t="s">
        <v>72</v>
      </c>
      <c r="C8" s="608"/>
      <c r="D8" s="609"/>
      <c r="E8" s="168" t="s">
        <v>169</v>
      </c>
      <c r="F8" s="69">
        <v>0.01</v>
      </c>
      <c r="G8" s="30">
        <v>0.01</v>
      </c>
      <c r="H8" s="170">
        <f>F8*372.8</f>
        <v>3.7280000000000002</v>
      </c>
    </row>
    <row r="9" spans="1:8" s="304" customFormat="1">
      <c r="A9" s="163">
        <v>7</v>
      </c>
      <c r="B9" s="610" t="s">
        <v>170</v>
      </c>
      <c r="C9" s="610"/>
      <c r="D9" s="610"/>
      <c r="E9" s="168" t="s">
        <v>169</v>
      </c>
      <c r="F9" s="30">
        <v>0.11</v>
      </c>
      <c r="G9" s="30">
        <v>6.6000000000000003E-2</v>
      </c>
      <c r="H9" s="418">
        <f>F9*343</f>
        <v>37.729999999999997</v>
      </c>
    </row>
    <row r="10" spans="1:8">
      <c r="A10" s="167">
        <v>8</v>
      </c>
      <c r="B10" s="610" t="s">
        <v>171</v>
      </c>
      <c r="C10" s="610"/>
      <c r="D10" s="610"/>
      <c r="E10" s="168" t="s">
        <v>169</v>
      </c>
      <c r="F10" s="69">
        <v>2.7E-2</v>
      </c>
      <c r="G10" s="30">
        <v>2.3E-2</v>
      </c>
      <c r="H10" s="169">
        <f>F10*30</f>
        <v>0.80999999999999994</v>
      </c>
    </row>
    <row r="11" spans="1:8">
      <c r="A11" s="163">
        <v>9</v>
      </c>
      <c r="B11" s="607" t="s">
        <v>378</v>
      </c>
      <c r="C11" s="608"/>
      <c r="D11" s="609"/>
      <c r="E11" s="168" t="s">
        <v>169</v>
      </c>
      <c r="F11" s="69">
        <v>8.0000000000000002E-3</v>
      </c>
      <c r="G11" s="30">
        <v>7.0000000000000001E-3</v>
      </c>
      <c r="H11" s="418">
        <f>F11*160</f>
        <v>1.28</v>
      </c>
    </row>
    <row r="12" spans="1:8">
      <c r="A12" s="163">
        <v>10</v>
      </c>
      <c r="B12" s="610" t="s">
        <v>172</v>
      </c>
      <c r="C12" s="610"/>
      <c r="D12" s="610"/>
      <c r="E12" s="168" t="s">
        <v>169</v>
      </c>
      <c r="F12" s="69">
        <v>0.105</v>
      </c>
      <c r="G12" s="30">
        <v>0.105</v>
      </c>
      <c r="H12" s="170">
        <f>F12*46.5</f>
        <v>4.8824999999999994</v>
      </c>
    </row>
    <row r="13" spans="1:8">
      <c r="A13" s="167">
        <v>11</v>
      </c>
      <c r="B13" s="610" t="s">
        <v>150</v>
      </c>
      <c r="C13" s="610"/>
      <c r="D13" s="610"/>
      <c r="E13" s="168" t="s">
        <v>173</v>
      </c>
      <c r="F13" s="69">
        <v>2.4E-2</v>
      </c>
      <c r="G13" s="30">
        <v>2.4E-2</v>
      </c>
      <c r="H13" s="169">
        <f>F13*119.3</f>
        <v>2.8632</v>
      </c>
    </row>
    <row r="14" spans="1:8">
      <c r="A14" s="163">
        <v>12</v>
      </c>
      <c r="B14" s="610" t="s">
        <v>39</v>
      </c>
      <c r="C14" s="610"/>
      <c r="D14" s="610"/>
      <c r="E14" s="168" t="s">
        <v>169</v>
      </c>
      <c r="F14" s="69">
        <v>9.1999999999999998E-2</v>
      </c>
      <c r="G14" s="30">
        <v>9.1999999999999998E-2</v>
      </c>
      <c r="H14" s="169">
        <f>F14*823.8</f>
        <v>75.789599999999993</v>
      </c>
    </row>
    <row r="15" spans="1:8">
      <c r="A15" s="163">
        <v>13</v>
      </c>
      <c r="B15" s="610" t="s">
        <v>62</v>
      </c>
      <c r="C15" s="610"/>
      <c r="D15" s="610"/>
      <c r="E15" s="168" t="s">
        <v>173</v>
      </c>
      <c r="F15" s="69">
        <v>1.242</v>
      </c>
      <c r="G15" s="30">
        <v>1.242</v>
      </c>
      <c r="H15" s="170">
        <f>F15*69</f>
        <v>85.697999999999993</v>
      </c>
    </row>
    <row r="16" spans="1:8">
      <c r="A16" s="167">
        <v>14</v>
      </c>
      <c r="B16" s="610" t="s">
        <v>174</v>
      </c>
      <c r="C16" s="610"/>
      <c r="D16" s="610"/>
      <c r="E16" s="168" t="s">
        <v>169</v>
      </c>
      <c r="F16" s="69">
        <v>8.5999999999999993E-2</v>
      </c>
      <c r="G16" s="30">
        <v>6.9000000000000006E-2</v>
      </c>
      <c r="H16" s="170">
        <f>F16*35</f>
        <v>3.01</v>
      </c>
    </row>
    <row r="17" spans="1:8">
      <c r="A17" s="163">
        <v>15</v>
      </c>
      <c r="B17" s="610" t="s">
        <v>175</v>
      </c>
      <c r="C17" s="610"/>
      <c r="D17" s="610"/>
      <c r="E17" s="168" t="s">
        <v>169</v>
      </c>
      <c r="F17" s="69">
        <v>0.02</v>
      </c>
      <c r="G17" s="30">
        <v>0.02</v>
      </c>
      <c r="H17" s="169">
        <f>F17*33</f>
        <v>0.66</v>
      </c>
    </row>
    <row r="18" spans="1:8">
      <c r="A18" s="163">
        <v>16</v>
      </c>
      <c r="B18" s="607" t="s">
        <v>176</v>
      </c>
      <c r="C18" s="608"/>
      <c r="D18" s="609"/>
      <c r="E18" s="168" t="s">
        <v>169</v>
      </c>
      <c r="F18" s="69">
        <v>6.0999999999999999E-2</v>
      </c>
      <c r="G18" s="30">
        <v>0.06</v>
      </c>
      <c r="H18" s="169">
        <f>F18*90</f>
        <v>5.49</v>
      </c>
    </row>
    <row r="19" spans="1:8">
      <c r="A19" s="167">
        <v>17</v>
      </c>
      <c r="B19" s="607" t="s">
        <v>422</v>
      </c>
      <c r="C19" s="608"/>
      <c r="D19" s="609"/>
      <c r="E19" s="168" t="s">
        <v>169</v>
      </c>
      <c r="F19" s="69">
        <v>2.1999999999999999E-2</v>
      </c>
      <c r="G19" s="30">
        <v>1.7999999999999999E-2</v>
      </c>
      <c r="H19" s="169">
        <f>F19*131.3</f>
        <v>2.8886000000000003</v>
      </c>
    </row>
    <row r="20" spans="1:8">
      <c r="A20" s="163">
        <v>18</v>
      </c>
      <c r="B20" s="607" t="s">
        <v>124</v>
      </c>
      <c r="C20" s="608"/>
      <c r="D20" s="609"/>
      <c r="E20" s="168" t="s">
        <v>169</v>
      </c>
      <c r="F20" s="69">
        <v>0.01</v>
      </c>
      <c r="G20" s="30">
        <v>0.01</v>
      </c>
      <c r="H20" s="170">
        <f>F20*53.3</f>
        <v>0.53300000000000003</v>
      </c>
    </row>
    <row r="21" spans="1:8">
      <c r="A21" s="163">
        <v>19</v>
      </c>
      <c r="B21" s="607" t="s">
        <v>365</v>
      </c>
      <c r="C21" s="608"/>
      <c r="D21" s="609"/>
      <c r="E21" s="168" t="s">
        <v>169</v>
      </c>
      <c r="F21" s="30">
        <v>0.15</v>
      </c>
      <c r="G21" s="30">
        <v>0.15</v>
      </c>
      <c r="H21" s="418">
        <f>F21*48.4</f>
        <v>7.26</v>
      </c>
    </row>
    <row r="22" spans="1:8">
      <c r="A22" s="167">
        <v>20</v>
      </c>
      <c r="B22" s="610" t="s">
        <v>122</v>
      </c>
      <c r="C22" s="610"/>
      <c r="D22" s="610"/>
      <c r="E22" s="168" t="s">
        <v>169</v>
      </c>
      <c r="F22" s="69">
        <v>0.03</v>
      </c>
      <c r="G22" s="30">
        <v>0.03</v>
      </c>
      <c r="H22" s="170">
        <f>F22*106.7</f>
        <v>3.2010000000000001</v>
      </c>
    </row>
    <row r="23" spans="1:8">
      <c r="A23" s="163">
        <v>21</v>
      </c>
      <c r="B23" s="610" t="s">
        <v>64</v>
      </c>
      <c r="C23" s="610"/>
      <c r="D23" s="610"/>
      <c r="E23" s="168" t="s">
        <v>169</v>
      </c>
      <c r="F23" s="69">
        <v>0.14799999999999999</v>
      </c>
      <c r="G23" s="30">
        <v>0.14799999999999999</v>
      </c>
      <c r="H23" s="169">
        <f>F23*84.5</f>
        <v>12.506</v>
      </c>
    </row>
    <row r="24" spans="1:8">
      <c r="A24" s="163">
        <v>22</v>
      </c>
      <c r="B24" s="607" t="s">
        <v>27</v>
      </c>
      <c r="C24" s="608"/>
      <c r="D24" s="609"/>
      <c r="E24" s="168" t="s">
        <v>169</v>
      </c>
      <c r="F24" s="69">
        <v>6.2E-2</v>
      </c>
      <c r="G24" s="30">
        <v>0.05</v>
      </c>
      <c r="H24" s="169">
        <f>F24*27</f>
        <v>1.6739999999999999</v>
      </c>
    </row>
    <row r="25" spans="1:8" s="486" customFormat="1">
      <c r="A25" s="167">
        <v>23</v>
      </c>
      <c r="B25" s="607" t="s">
        <v>545</v>
      </c>
      <c r="C25" s="608"/>
      <c r="D25" s="609"/>
      <c r="E25" s="168" t="s">
        <v>169</v>
      </c>
      <c r="F25" s="30">
        <v>0.14799999999999999</v>
      </c>
      <c r="G25" s="30">
        <v>0.126</v>
      </c>
      <c r="H25" s="169">
        <f>F25*311.2</f>
        <v>46.057599999999994</v>
      </c>
    </row>
    <row r="26" spans="1:8">
      <c r="A26" s="163">
        <v>24</v>
      </c>
      <c r="B26" s="610" t="s">
        <v>89</v>
      </c>
      <c r="C26" s="610"/>
      <c r="D26" s="610"/>
      <c r="E26" s="168" t="s">
        <v>169</v>
      </c>
      <c r="F26" s="69">
        <v>6.0000000000000001E-3</v>
      </c>
      <c r="G26" s="30">
        <v>6.0000000000000001E-3</v>
      </c>
      <c r="H26" s="169">
        <f>F26*13.7</f>
        <v>8.2199999999999995E-2</v>
      </c>
    </row>
    <row r="27" spans="1:8">
      <c r="A27" s="163">
        <v>25</v>
      </c>
      <c r="B27" s="607" t="s">
        <v>178</v>
      </c>
      <c r="C27" s="608"/>
      <c r="D27" s="609"/>
      <c r="E27" s="168" t="s">
        <v>169</v>
      </c>
      <c r="F27" s="69">
        <v>5.1999999999999998E-2</v>
      </c>
      <c r="G27" s="30">
        <v>4.9000000000000002E-2</v>
      </c>
      <c r="H27" s="170">
        <f>F27*535.5</f>
        <v>27.846</v>
      </c>
    </row>
    <row r="28" spans="1:8">
      <c r="A28" s="167">
        <v>26</v>
      </c>
      <c r="B28" s="607" t="s">
        <v>61</v>
      </c>
      <c r="C28" s="608"/>
      <c r="D28" s="609"/>
      <c r="E28" s="168" t="s">
        <v>169</v>
      </c>
      <c r="F28" s="69">
        <v>0.13500000000000001</v>
      </c>
      <c r="G28" s="30">
        <v>0.13200000000000001</v>
      </c>
      <c r="H28" s="170">
        <f>F28*355.6</f>
        <v>48.006000000000007</v>
      </c>
    </row>
    <row r="29" spans="1:8">
      <c r="A29" s="163">
        <v>27</v>
      </c>
      <c r="B29" s="610" t="s">
        <v>179</v>
      </c>
      <c r="C29" s="610"/>
      <c r="D29" s="610"/>
      <c r="E29" s="168" t="s">
        <v>169</v>
      </c>
      <c r="F29" s="69">
        <v>8.9999999999999993E-3</v>
      </c>
      <c r="G29" s="30">
        <v>8.9999999999999993E-3</v>
      </c>
      <c r="H29" s="169">
        <f>F29*236.85</f>
        <v>2.1316499999999996</v>
      </c>
    </row>
    <row r="30" spans="1:8">
      <c r="A30" s="163">
        <v>28</v>
      </c>
      <c r="B30" s="607" t="s">
        <v>421</v>
      </c>
      <c r="C30" s="608"/>
      <c r="D30" s="609"/>
      <c r="E30" s="168" t="s">
        <v>169</v>
      </c>
      <c r="F30" s="69">
        <v>5.6000000000000001E-2</v>
      </c>
      <c r="G30" s="30">
        <v>4.8000000000000001E-2</v>
      </c>
      <c r="H30" s="392">
        <f>F30*85</f>
        <v>4.76</v>
      </c>
    </row>
    <row r="31" spans="1:8">
      <c r="A31" s="167">
        <v>29</v>
      </c>
      <c r="B31" s="607" t="s">
        <v>550</v>
      </c>
      <c r="C31" s="608"/>
      <c r="D31" s="609"/>
      <c r="E31" s="168" t="s">
        <v>169</v>
      </c>
      <c r="F31" s="69">
        <v>0.151</v>
      </c>
      <c r="G31" s="30">
        <v>0.151</v>
      </c>
      <c r="H31" s="169">
        <f>F31*258.5</f>
        <v>39.033499999999997</v>
      </c>
    </row>
    <row r="32" spans="1:8">
      <c r="A32" s="163">
        <v>30</v>
      </c>
      <c r="B32" s="607" t="s">
        <v>44</v>
      </c>
      <c r="C32" s="608"/>
      <c r="D32" s="609"/>
      <c r="E32" s="168" t="s">
        <v>169</v>
      </c>
      <c r="F32" s="69">
        <v>0.23699999999999999</v>
      </c>
      <c r="G32" s="30">
        <v>0.23699999999999999</v>
      </c>
      <c r="H32" s="169">
        <f>F32*89.25</f>
        <v>21.152249999999999</v>
      </c>
    </row>
    <row r="33" spans="1:9">
      <c r="A33" s="163">
        <v>31</v>
      </c>
      <c r="B33" s="607" t="s">
        <v>96</v>
      </c>
      <c r="C33" s="608"/>
      <c r="D33" s="609"/>
      <c r="E33" s="168" t="s">
        <v>169</v>
      </c>
      <c r="F33" s="69">
        <v>3.0000000000000001E-3</v>
      </c>
      <c r="G33" s="30">
        <v>3.0000000000000001E-3</v>
      </c>
      <c r="H33" s="170">
        <f>F33*431.4</f>
        <v>1.2942</v>
      </c>
    </row>
    <row r="34" spans="1:9">
      <c r="A34" s="167">
        <v>32</v>
      </c>
      <c r="B34" s="607" t="s">
        <v>420</v>
      </c>
      <c r="C34" s="608"/>
      <c r="D34" s="609"/>
      <c r="E34" s="168" t="s">
        <v>169</v>
      </c>
      <c r="F34" s="30">
        <v>1E-3</v>
      </c>
      <c r="G34" s="30">
        <v>1E-3</v>
      </c>
      <c r="H34" s="418">
        <f>F34*150</f>
        <v>0.15</v>
      </c>
    </row>
    <row r="35" spans="1:9">
      <c r="A35" s="163">
        <v>33</v>
      </c>
      <c r="B35" s="607" t="s">
        <v>41</v>
      </c>
      <c r="C35" s="608"/>
      <c r="D35" s="609"/>
      <c r="E35" s="168" t="s">
        <v>169</v>
      </c>
      <c r="F35" s="69">
        <v>0.25600000000000001</v>
      </c>
      <c r="G35" s="30">
        <v>0.23799999999999999</v>
      </c>
      <c r="H35" s="169">
        <f>F35*85</f>
        <v>21.76</v>
      </c>
    </row>
    <row r="36" spans="1:9" ht="30.75" thickBot="1">
      <c r="A36" s="163">
        <v>34</v>
      </c>
      <c r="B36" s="614" t="s">
        <v>65</v>
      </c>
      <c r="C36" s="615"/>
      <c r="D36" s="616"/>
      <c r="E36" s="171" t="s">
        <v>180</v>
      </c>
      <c r="F36" s="420" t="s">
        <v>538</v>
      </c>
      <c r="G36" s="127">
        <v>0.24399999999999999</v>
      </c>
      <c r="H36" s="172">
        <f>G36*175</f>
        <v>42.699999999999996</v>
      </c>
    </row>
    <row r="37" spans="1:9" ht="15.75" thickBot="1">
      <c r="A37" s="611" t="s">
        <v>181</v>
      </c>
      <c r="B37" s="612"/>
      <c r="C37" s="612"/>
      <c r="D37" s="612"/>
      <c r="E37" s="612"/>
      <c r="F37" s="612"/>
      <c r="G37" s="613"/>
      <c r="H37" s="173">
        <f>SUM(H3:H36)</f>
        <v>574.8587</v>
      </c>
    </row>
    <row r="38" spans="1:9" ht="15.75" thickBot="1">
      <c r="A38" s="611" t="s">
        <v>182</v>
      </c>
      <c r="B38" s="612"/>
      <c r="C38" s="612"/>
      <c r="D38" s="612"/>
      <c r="E38" s="612"/>
      <c r="F38" s="612"/>
      <c r="G38" s="613"/>
      <c r="H38" s="174">
        <f>H37/10</f>
        <v>57.485869999999998</v>
      </c>
      <c r="I38">
        <v>48.6</v>
      </c>
    </row>
  </sheetData>
  <mergeCells count="41">
    <mergeCell ref="A38:G38"/>
    <mergeCell ref="B27:D27"/>
    <mergeCell ref="B28:D28"/>
    <mergeCell ref="B29:D29"/>
    <mergeCell ref="B31:D31"/>
    <mergeCell ref="B32:D32"/>
    <mergeCell ref="B33:D33"/>
    <mergeCell ref="B35:D35"/>
    <mergeCell ref="B36:D36"/>
    <mergeCell ref="A37:G37"/>
    <mergeCell ref="B34:D34"/>
    <mergeCell ref="B30:D30"/>
    <mergeCell ref="B14:D14"/>
    <mergeCell ref="B15:D15"/>
    <mergeCell ref="B11:D11"/>
    <mergeCell ref="B26:D26"/>
    <mergeCell ref="B16:D16"/>
    <mergeCell ref="B17:D17"/>
    <mergeCell ref="B18:D18"/>
    <mergeCell ref="B19:D19"/>
    <mergeCell ref="B20:D20"/>
    <mergeCell ref="B22:D22"/>
    <mergeCell ref="B23:D23"/>
    <mergeCell ref="B24:D24"/>
    <mergeCell ref="B21:D21"/>
    <mergeCell ref="B25:D25"/>
    <mergeCell ref="B8:D8"/>
    <mergeCell ref="B9:D9"/>
    <mergeCell ref="B10:D10"/>
    <mergeCell ref="B12:D12"/>
    <mergeCell ref="B13:D13"/>
    <mergeCell ref="B3:D3"/>
    <mergeCell ref="B5:D5"/>
    <mergeCell ref="B6:D6"/>
    <mergeCell ref="G1:G2"/>
    <mergeCell ref="B7:D7"/>
    <mergeCell ref="H1:H2"/>
    <mergeCell ref="A1:A2"/>
    <mergeCell ref="B1:D2"/>
    <mergeCell ref="E1:E2"/>
    <mergeCell ref="F1:F2"/>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R289"/>
  <sheetViews>
    <sheetView topLeftCell="A37" zoomScale="90" zoomScaleNormal="90" workbookViewId="0">
      <selection activeCell="C177" sqref="C177"/>
    </sheetView>
  </sheetViews>
  <sheetFormatPr defaultRowHeight="15.75"/>
  <cols>
    <col min="1" max="1" width="5.85546875" style="141" customWidth="1"/>
    <col min="2" max="2" width="27.7109375" style="196" customWidth="1"/>
    <col min="3" max="3" width="12.28515625" style="142" customWidth="1"/>
    <col min="4" max="18" width="8.7109375" style="143" customWidth="1"/>
  </cols>
  <sheetData>
    <row r="1" spans="1:18" ht="16.5" thickBot="1">
      <c r="A1" s="620" t="s">
        <v>0</v>
      </c>
      <c r="B1" s="620"/>
      <c r="C1" s="620"/>
      <c r="D1" s="620"/>
      <c r="E1" s="620"/>
      <c r="F1" s="620"/>
      <c r="G1" s="620"/>
      <c r="H1" s="620"/>
      <c r="I1" s="620"/>
      <c r="J1" s="620"/>
      <c r="K1" s="620"/>
      <c r="L1" s="620"/>
      <c r="M1" s="620"/>
      <c r="N1" s="620"/>
      <c r="O1" s="620"/>
      <c r="P1" s="620"/>
      <c r="Q1" s="620"/>
      <c r="R1" s="620"/>
    </row>
    <row r="2" spans="1:18" ht="36" customHeight="1">
      <c r="A2" s="637" t="s">
        <v>1</v>
      </c>
      <c r="B2" s="639" t="s">
        <v>2</v>
      </c>
      <c r="C2" s="641" t="s">
        <v>3</v>
      </c>
      <c r="D2" s="643" t="s">
        <v>4</v>
      </c>
      <c r="E2" s="644"/>
      <c r="F2" s="645"/>
      <c r="G2" s="654" t="s">
        <v>5</v>
      </c>
      <c r="H2" s="643" t="s">
        <v>6</v>
      </c>
      <c r="I2" s="644"/>
      <c r="J2" s="644"/>
      <c r="K2" s="644"/>
      <c r="L2" s="645"/>
      <c r="M2" s="646" t="s">
        <v>7</v>
      </c>
      <c r="N2" s="643"/>
      <c r="O2" s="643"/>
      <c r="P2" s="643"/>
      <c r="Q2" s="643"/>
      <c r="R2" s="647"/>
    </row>
    <row r="3" spans="1:18" ht="24" customHeight="1" thickBot="1">
      <c r="A3" s="638"/>
      <c r="B3" s="640"/>
      <c r="C3" s="642"/>
      <c r="D3" s="177" t="s">
        <v>8</v>
      </c>
      <c r="E3" s="177" t="s">
        <v>9</v>
      </c>
      <c r="F3" s="177" t="s">
        <v>10</v>
      </c>
      <c r="G3" s="655"/>
      <c r="H3" s="177" t="s">
        <v>11</v>
      </c>
      <c r="I3" s="177" t="s">
        <v>12</v>
      </c>
      <c r="J3" s="177" t="s">
        <v>13</v>
      </c>
      <c r="K3" s="177" t="s">
        <v>79</v>
      </c>
      <c r="L3" s="177" t="s">
        <v>15</v>
      </c>
      <c r="M3" s="177" t="s">
        <v>16</v>
      </c>
      <c r="N3" s="178" t="s">
        <v>17</v>
      </c>
      <c r="O3" s="178" t="s">
        <v>18</v>
      </c>
      <c r="P3" s="178" t="s">
        <v>19</v>
      </c>
      <c r="Q3" s="178" t="s">
        <v>20</v>
      </c>
      <c r="R3" s="179" t="s">
        <v>21</v>
      </c>
    </row>
    <row r="4" spans="1:18" ht="42.75">
      <c r="A4" s="291">
        <v>11</v>
      </c>
      <c r="B4" s="433" t="s">
        <v>361</v>
      </c>
      <c r="C4" s="292" t="s">
        <v>29</v>
      </c>
      <c r="D4" s="293">
        <f t="shared" ref="D4:R4" si="0">SUM(D5:D8)</f>
        <v>1.65</v>
      </c>
      <c r="E4" s="293">
        <f t="shared" si="0"/>
        <v>7.09</v>
      </c>
      <c r="F4" s="293">
        <f t="shared" si="0"/>
        <v>4.8599999999999994</v>
      </c>
      <c r="G4" s="293">
        <f t="shared" si="0"/>
        <v>90.93</v>
      </c>
      <c r="H4" s="293">
        <f t="shared" si="0"/>
        <v>3.3000000000000002E-2</v>
      </c>
      <c r="I4" s="293">
        <f t="shared" si="0"/>
        <v>4.2999999999999997E-2</v>
      </c>
      <c r="J4" s="293">
        <f t="shared" si="0"/>
        <v>36.944000000000003</v>
      </c>
      <c r="K4" s="293">
        <f t="shared" si="0"/>
        <v>0.32200000000000001</v>
      </c>
      <c r="L4" s="293">
        <f t="shared" si="0"/>
        <v>0.78900000000000003</v>
      </c>
      <c r="M4" s="293">
        <f t="shared" si="0"/>
        <v>46.56</v>
      </c>
      <c r="N4" s="293">
        <f t="shared" si="0"/>
        <v>3.0000000000000001E-3</v>
      </c>
      <c r="O4" s="293">
        <f t="shared" si="0"/>
        <v>18.880000000000003</v>
      </c>
      <c r="P4" s="293">
        <f t="shared" si="0"/>
        <v>0</v>
      </c>
      <c r="Q4" s="293">
        <f t="shared" si="0"/>
        <v>33.6</v>
      </c>
      <c r="R4" s="294">
        <f t="shared" si="0"/>
        <v>0.59199999999999997</v>
      </c>
    </row>
    <row r="5" spans="1:18" ht="15">
      <c r="A5" s="295"/>
      <c r="B5" s="434" t="s">
        <v>138</v>
      </c>
      <c r="C5" s="296" t="s">
        <v>366</v>
      </c>
      <c r="D5" s="297">
        <v>1.44</v>
      </c>
      <c r="E5" s="297">
        <v>0.08</v>
      </c>
      <c r="F5" s="297">
        <v>3.76</v>
      </c>
      <c r="G5" s="297">
        <v>22.4</v>
      </c>
      <c r="H5" s="297">
        <v>2.4E-2</v>
      </c>
      <c r="I5" s="297">
        <v>3.2000000000000001E-2</v>
      </c>
      <c r="J5" s="297">
        <v>36</v>
      </c>
      <c r="K5" s="297">
        <v>2E-3</v>
      </c>
      <c r="L5" s="297">
        <v>0.08</v>
      </c>
      <c r="M5" s="297">
        <v>38.4</v>
      </c>
      <c r="N5" s="298">
        <v>2E-3</v>
      </c>
      <c r="O5" s="298">
        <v>12.8</v>
      </c>
      <c r="P5" s="298">
        <v>0</v>
      </c>
      <c r="Q5" s="298">
        <v>24.8</v>
      </c>
      <c r="R5" s="299">
        <v>0.48</v>
      </c>
    </row>
    <row r="6" spans="1:18" ht="15">
      <c r="A6" s="295"/>
      <c r="B6" s="434" t="s">
        <v>28</v>
      </c>
      <c r="C6" s="296" t="s">
        <v>367</v>
      </c>
      <c r="D6" s="300">
        <v>0.21</v>
      </c>
      <c r="E6" s="300">
        <v>0.02</v>
      </c>
      <c r="F6" s="300">
        <v>1.1000000000000001</v>
      </c>
      <c r="G6" s="300">
        <v>5.6</v>
      </c>
      <c r="H6" s="300">
        <v>8.9999999999999993E-3</v>
      </c>
      <c r="I6" s="300">
        <v>1.0999999999999999E-2</v>
      </c>
      <c r="J6" s="300">
        <v>0.94399999999999995</v>
      </c>
      <c r="K6" s="300">
        <v>0.32</v>
      </c>
      <c r="L6" s="300">
        <v>6.4000000000000001E-2</v>
      </c>
      <c r="M6" s="300">
        <v>8.16</v>
      </c>
      <c r="N6" s="301">
        <v>1E-3</v>
      </c>
      <c r="O6" s="301">
        <v>6.08</v>
      </c>
      <c r="P6" s="301">
        <v>0</v>
      </c>
      <c r="Q6" s="301">
        <v>8.8000000000000007</v>
      </c>
      <c r="R6" s="302">
        <v>0.112</v>
      </c>
    </row>
    <row r="7" spans="1:18" ht="15">
      <c r="A7" s="295"/>
      <c r="B7" s="434" t="s">
        <v>150</v>
      </c>
      <c r="C7" s="296" t="s">
        <v>190</v>
      </c>
      <c r="D7" s="297">
        <v>0</v>
      </c>
      <c r="E7" s="297">
        <v>6.99</v>
      </c>
      <c r="F7" s="297">
        <v>0</v>
      </c>
      <c r="G7" s="297">
        <v>62.93</v>
      </c>
      <c r="H7" s="297">
        <v>0</v>
      </c>
      <c r="I7" s="297">
        <v>0</v>
      </c>
      <c r="J7" s="297">
        <v>0</v>
      </c>
      <c r="K7" s="297">
        <v>0</v>
      </c>
      <c r="L7" s="300">
        <v>0.64500000000000002</v>
      </c>
      <c r="M7" s="297">
        <v>0</v>
      </c>
      <c r="N7" s="297">
        <v>0</v>
      </c>
      <c r="O7" s="297">
        <v>0</v>
      </c>
      <c r="P7" s="297">
        <v>0</v>
      </c>
      <c r="Q7" s="297">
        <v>0</v>
      </c>
      <c r="R7" s="299">
        <v>0</v>
      </c>
    </row>
    <row r="8" spans="1:18" ht="15">
      <c r="A8" s="295"/>
      <c r="B8" s="434" t="s">
        <v>89</v>
      </c>
      <c r="C8" s="296" t="s">
        <v>191</v>
      </c>
      <c r="D8" s="297">
        <v>0</v>
      </c>
      <c r="E8" s="297">
        <v>0</v>
      </c>
      <c r="F8" s="297">
        <v>0</v>
      </c>
      <c r="G8" s="297">
        <v>0</v>
      </c>
      <c r="H8" s="297">
        <v>0</v>
      </c>
      <c r="I8" s="297">
        <v>0</v>
      </c>
      <c r="J8" s="297">
        <v>0</v>
      </c>
      <c r="K8" s="297">
        <v>0</v>
      </c>
      <c r="L8" s="297">
        <v>0</v>
      </c>
      <c r="M8" s="297">
        <v>0</v>
      </c>
      <c r="N8" s="297">
        <v>0</v>
      </c>
      <c r="O8" s="297">
        <v>0</v>
      </c>
      <c r="P8" s="297">
        <v>0</v>
      </c>
      <c r="Q8" s="297">
        <v>0</v>
      </c>
      <c r="R8" s="299">
        <v>0</v>
      </c>
    </row>
    <row r="9" spans="1:18" ht="15">
      <c r="A9" s="492">
        <v>107</v>
      </c>
      <c r="B9" s="417" t="s">
        <v>518</v>
      </c>
      <c r="C9" s="34" t="s">
        <v>29</v>
      </c>
      <c r="D9" s="34">
        <f>SUM(D10:D13)</f>
        <v>16.73</v>
      </c>
      <c r="E9" s="34">
        <f t="shared" ref="E9:R9" si="1">SUM(E10:E13)</f>
        <v>13.73</v>
      </c>
      <c r="F9" s="34">
        <f t="shared" si="1"/>
        <v>5.32</v>
      </c>
      <c r="G9" s="34">
        <f t="shared" si="1"/>
        <v>213.16000000000003</v>
      </c>
      <c r="H9" s="34">
        <f t="shared" si="1"/>
        <v>7.0999999999999994E-2</v>
      </c>
      <c r="I9" s="34">
        <f t="shared" si="1"/>
        <v>0.13600000000000001</v>
      </c>
      <c r="J9" s="34">
        <f t="shared" si="1"/>
        <v>0</v>
      </c>
      <c r="K9" s="34">
        <f t="shared" si="1"/>
        <v>0</v>
      </c>
      <c r="L9" s="34">
        <f t="shared" si="1"/>
        <v>0.52200000000000002</v>
      </c>
      <c r="M9" s="34">
        <f t="shared" si="1"/>
        <v>10.870000000000001</v>
      </c>
      <c r="N9" s="34">
        <f t="shared" si="1"/>
        <v>6.0000000000000001E-3</v>
      </c>
      <c r="O9" s="34">
        <f t="shared" si="1"/>
        <v>23.32</v>
      </c>
      <c r="P9" s="34">
        <f t="shared" si="1"/>
        <v>1E-3</v>
      </c>
      <c r="Q9" s="34">
        <f t="shared" si="1"/>
        <v>171.98000000000002</v>
      </c>
      <c r="R9" s="34">
        <f t="shared" si="1"/>
        <v>2.5750000000000002</v>
      </c>
    </row>
    <row r="10" spans="1:18" ht="15">
      <c r="A10" s="493"/>
      <c r="B10" s="436" t="s">
        <v>540</v>
      </c>
      <c r="C10" s="35" t="s">
        <v>542</v>
      </c>
      <c r="D10" s="36">
        <v>15.81</v>
      </c>
      <c r="E10" s="36">
        <v>13.6</v>
      </c>
      <c r="F10" s="36">
        <v>0</v>
      </c>
      <c r="G10" s="36">
        <v>185.3</v>
      </c>
      <c r="H10" s="494">
        <v>5.0999999999999997E-2</v>
      </c>
      <c r="I10" s="494">
        <v>0.128</v>
      </c>
      <c r="J10" s="494">
        <v>0</v>
      </c>
      <c r="K10" s="494">
        <v>0</v>
      </c>
      <c r="L10" s="494">
        <v>0.34</v>
      </c>
      <c r="M10" s="494">
        <v>7.65</v>
      </c>
      <c r="N10" s="495">
        <v>6.0000000000000001E-3</v>
      </c>
      <c r="O10" s="495">
        <v>18.7</v>
      </c>
      <c r="P10" s="495">
        <v>0</v>
      </c>
      <c r="Q10" s="495">
        <v>159.80000000000001</v>
      </c>
      <c r="R10" s="496">
        <v>2.2949999999999999</v>
      </c>
    </row>
    <row r="11" spans="1:18" ht="15">
      <c r="A11" s="493"/>
      <c r="B11" s="436" t="s">
        <v>98</v>
      </c>
      <c r="C11" s="35" t="s">
        <v>528</v>
      </c>
      <c r="D11" s="36">
        <v>0</v>
      </c>
      <c r="E11" s="36">
        <v>0</v>
      </c>
      <c r="F11" s="36">
        <v>0</v>
      </c>
      <c r="G11" s="36">
        <v>0</v>
      </c>
      <c r="H11" s="36">
        <v>0</v>
      </c>
      <c r="I11" s="36">
        <v>0</v>
      </c>
      <c r="J11" s="36">
        <v>0</v>
      </c>
      <c r="K11" s="36">
        <v>0</v>
      </c>
      <c r="L11" s="36">
        <v>0</v>
      </c>
      <c r="M11" s="36">
        <v>0</v>
      </c>
      <c r="N11" s="36">
        <v>0</v>
      </c>
      <c r="O11" s="36">
        <v>0</v>
      </c>
      <c r="P11" s="36">
        <v>0</v>
      </c>
      <c r="Q11" s="36">
        <v>0</v>
      </c>
      <c r="R11" s="36">
        <v>0</v>
      </c>
    </row>
    <row r="12" spans="1:18" ht="15">
      <c r="A12" s="493"/>
      <c r="B12" s="436" t="s">
        <v>89</v>
      </c>
      <c r="C12" s="35" t="s">
        <v>529</v>
      </c>
      <c r="D12" s="36">
        <v>0</v>
      </c>
      <c r="E12" s="36">
        <v>0</v>
      </c>
      <c r="F12" s="36">
        <v>0</v>
      </c>
      <c r="G12" s="36">
        <v>0</v>
      </c>
      <c r="H12" s="36">
        <v>0</v>
      </c>
      <c r="I12" s="36">
        <v>0</v>
      </c>
      <c r="J12" s="36">
        <v>0</v>
      </c>
      <c r="K12" s="36">
        <v>0</v>
      </c>
      <c r="L12" s="36">
        <v>0</v>
      </c>
      <c r="M12" s="36">
        <v>0</v>
      </c>
      <c r="N12" s="36">
        <v>0</v>
      </c>
      <c r="O12" s="36">
        <v>0</v>
      </c>
      <c r="P12" s="36">
        <v>0</v>
      </c>
      <c r="Q12" s="36">
        <v>0</v>
      </c>
      <c r="R12" s="36">
        <v>0</v>
      </c>
    </row>
    <row r="13" spans="1:18" ht="15">
      <c r="A13" s="493"/>
      <c r="B13" s="436" t="s">
        <v>56</v>
      </c>
      <c r="C13" s="35" t="s">
        <v>86</v>
      </c>
      <c r="D13" s="36">
        <v>0.92</v>
      </c>
      <c r="E13" s="36">
        <v>0.13</v>
      </c>
      <c r="F13" s="36">
        <v>5.32</v>
      </c>
      <c r="G13" s="36">
        <v>27.86</v>
      </c>
      <c r="H13" s="494">
        <v>0.02</v>
      </c>
      <c r="I13" s="494">
        <v>8.0000000000000002E-3</v>
      </c>
      <c r="J13" s="494">
        <v>0</v>
      </c>
      <c r="K13" s="494">
        <v>0</v>
      </c>
      <c r="L13" s="494">
        <v>0.182</v>
      </c>
      <c r="M13" s="494">
        <v>3.22</v>
      </c>
      <c r="N13" s="495">
        <v>0</v>
      </c>
      <c r="O13" s="495">
        <v>4.62</v>
      </c>
      <c r="P13" s="495">
        <v>1E-3</v>
      </c>
      <c r="Q13" s="495">
        <v>12.18</v>
      </c>
      <c r="R13" s="496">
        <v>0.28000000000000003</v>
      </c>
    </row>
    <row r="14" spans="1:18" ht="28.5">
      <c r="A14" s="46">
        <v>204</v>
      </c>
      <c r="B14" s="438" t="s">
        <v>111</v>
      </c>
      <c r="C14" s="85">
        <v>180</v>
      </c>
      <c r="D14" s="86">
        <f t="shared" ref="D14:R14" si="2">SUM(D15:D18)</f>
        <v>6.04</v>
      </c>
      <c r="E14" s="86">
        <f t="shared" si="2"/>
        <v>7.915</v>
      </c>
      <c r="F14" s="86">
        <f t="shared" si="2"/>
        <v>48.802</v>
      </c>
      <c r="G14" s="86">
        <f t="shared" si="2"/>
        <v>281.10000000000002</v>
      </c>
      <c r="H14" s="86">
        <f t="shared" si="2"/>
        <v>1E-3</v>
      </c>
      <c r="I14" s="86">
        <f t="shared" si="2"/>
        <v>0.01</v>
      </c>
      <c r="J14" s="86">
        <f t="shared" si="2"/>
        <v>0</v>
      </c>
      <c r="K14" s="86">
        <f t="shared" si="2"/>
        <v>2.8000000000000001E-2</v>
      </c>
      <c r="L14" s="86">
        <f t="shared" si="2"/>
        <v>6.3E-2</v>
      </c>
      <c r="M14" s="86">
        <f t="shared" si="2"/>
        <v>1.512</v>
      </c>
      <c r="N14" s="86">
        <f t="shared" si="2"/>
        <v>0</v>
      </c>
      <c r="O14" s="86">
        <f t="shared" si="2"/>
        <v>3.1E-2</v>
      </c>
      <c r="P14" s="86">
        <f t="shared" si="2"/>
        <v>0</v>
      </c>
      <c r="Q14" s="86">
        <f t="shared" si="2"/>
        <v>1.89</v>
      </c>
      <c r="R14" s="87">
        <f t="shared" si="2"/>
        <v>1.2999999999999999E-2</v>
      </c>
    </row>
    <row r="15" spans="1:18" ht="15">
      <c r="A15" s="88"/>
      <c r="B15" s="61" t="s">
        <v>39</v>
      </c>
      <c r="C15" s="56" t="s">
        <v>112</v>
      </c>
      <c r="D15" s="61">
        <v>4.57</v>
      </c>
      <c r="E15" s="61">
        <v>5.0000000000000001E-3</v>
      </c>
      <c r="F15" s="61">
        <v>8.2000000000000003E-2</v>
      </c>
      <c r="G15" s="61">
        <v>41.7</v>
      </c>
      <c r="H15" s="61">
        <v>1E-3</v>
      </c>
      <c r="I15" s="61">
        <v>0.01</v>
      </c>
      <c r="J15" s="61">
        <v>0</v>
      </c>
      <c r="K15" s="61">
        <v>2.8000000000000001E-2</v>
      </c>
      <c r="L15" s="61">
        <v>6.3E-2</v>
      </c>
      <c r="M15" s="61">
        <v>1.512</v>
      </c>
      <c r="N15" s="77">
        <v>0</v>
      </c>
      <c r="O15" s="77">
        <v>3.1E-2</v>
      </c>
      <c r="P15" s="77">
        <v>0</v>
      </c>
      <c r="Q15" s="77">
        <v>1.89</v>
      </c>
      <c r="R15" s="78">
        <v>1.2999999999999999E-2</v>
      </c>
    </row>
    <row r="16" spans="1:18" ht="15">
      <c r="A16" s="46"/>
      <c r="B16" s="61" t="s">
        <v>31</v>
      </c>
      <c r="C16" s="56" t="s">
        <v>113</v>
      </c>
      <c r="D16" s="61">
        <v>0</v>
      </c>
      <c r="E16" s="61">
        <v>0</v>
      </c>
      <c r="F16" s="61">
        <v>0</v>
      </c>
      <c r="G16" s="61">
        <v>0</v>
      </c>
      <c r="H16" s="61">
        <v>0</v>
      </c>
      <c r="I16" s="61">
        <v>0</v>
      </c>
      <c r="J16" s="61">
        <v>0</v>
      </c>
      <c r="K16" s="61">
        <v>0</v>
      </c>
      <c r="L16" s="61">
        <v>0</v>
      </c>
      <c r="M16" s="61">
        <v>0</v>
      </c>
      <c r="N16" s="77">
        <v>0</v>
      </c>
      <c r="O16" s="77">
        <v>0</v>
      </c>
      <c r="P16" s="77">
        <v>0</v>
      </c>
      <c r="Q16" s="77">
        <v>0</v>
      </c>
      <c r="R16" s="78">
        <v>0</v>
      </c>
    </row>
    <row r="17" spans="1:18" ht="15">
      <c r="A17" s="46"/>
      <c r="B17" s="61" t="s">
        <v>34</v>
      </c>
      <c r="C17" s="56" t="s">
        <v>114</v>
      </c>
      <c r="D17" s="61">
        <v>0</v>
      </c>
      <c r="E17" s="61">
        <v>0</v>
      </c>
      <c r="F17" s="61">
        <v>0</v>
      </c>
      <c r="G17" s="61">
        <v>0</v>
      </c>
      <c r="H17" s="61">
        <v>0</v>
      </c>
      <c r="I17" s="61">
        <v>0</v>
      </c>
      <c r="J17" s="61">
        <v>0</v>
      </c>
      <c r="K17" s="61">
        <v>0</v>
      </c>
      <c r="L17" s="61">
        <v>0</v>
      </c>
      <c r="M17" s="61">
        <v>0</v>
      </c>
      <c r="N17" s="77">
        <v>0</v>
      </c>
      <c r="O17" s="77">
        <v>0</v>
      </c>
      <c r="P17" s="77">
        <v>0</v>
      </c>
      <c r="Q17" s="77">
        <v>0</v>
      </c>
      <c r="R17" s="78">
        <v>0</v>
      </c>
    </row>
    <row r="18" spans="1:18" ht="30">
      <c r="A18" s="88"/>
      <c r="B18" s="61" t="s">
        <v>115</v>
      </c>
      <c r="C18" s="56" t="s">
        <v>63</v>
      </c>
      <c r="D18" s="61">
        <v>1.47</v>
      </c>
      <c r="E18" s="61">
        <v>7.91</v>
      </c>
      <c r="F18" s="61">
        <v>48.72</v>
      </c>
      <c r="G18" s="61">
        <v>239.4</v>
      </c>
      <c r="H18" s="61">
        <v>0</v>
      </c>
      <c r="I18" s="61">
        <v>0</v>
      </c>
      <c r="J18" s="61">
        <v>0</v>
      </c>
      <c r="K18" s="61">
        <v>0</v>
      </c>
      <c r="L18" s="61">
        <v>0</v>
      </c>
      <c r="M18" s="61">
        <v>0</v>
      </c>
      <c r="N18" s="77">
        <v>0</v>
      </c>
      <c r="O18" s="77">
        <v>0</v>
      </c>
      <c r="P18" s="77">
        <v>0</v>
      </c>
      <c r="Q18" s="77">
        <v>0</v>
      </c>
      <c r="R18" s="78">
        <v>0</v>
      </c>
    </row>
    <row r="19" spans="1:18" ht="15">
      <c r="A19" s="14">
        <v>132</v>
      </c>
      <c r="B19" s="437" t="s">
        <v>95</v>
      </c>
      <c r="C19" s="12">
        <v>200</v>
      </c>
      <c r="D19" s="15">
        <f>SUM(D20:D22)</f>
        <v>0.03</v>
      </c>
      <c r="E19" s="15">
        <f t="shared" ref="E19:J19" si="3">SUM(E20:E22)</f>
        <v>0.12</v>
      </c>
      <c r="F19" s="15">
        <f t="shared" si="3"/>
        <v>12.997999999999999</v>
      </c>
      <c r="G19" s="15">
        <f t="shared" si="3"/>
        <v>52.71</v>
      </c>
      <c r="H19" s="72">
        <f t="shared" si="3"/>
        <v>0</v>
      </c>
      <c r="I19" s="72">
        <f t="shared" si="3"/>
        <v>6.0000000000000001E-3</v>
      </c>
      <c r="J19" s="15">
        <f t="shared" si="3"/>
        <v>0.06</v>
      </c>
      <c r="K19" s="15">
        <f>SUM(K20:K22)</f>
        <v>0</v>
      </c>
      <c r="L19" s="15">
        <f>SUM(L20:L22)</f>
        <v>0</v>
      </c>
      <c r="M19" s="72">
        <f t="shared" ref="M19:R19" si="4">SUM(M20:M22)</f>
        <v>3.3600000000000003</v>
      </c>
      <c r="N19" s="72">
        <f t="shared" si="4"/>
        <v>0</v>
      </c>
      <c r="O19" s="72">
        <f t="shared" si="4"/>
        <v>2.64</v>
      </c>
      <c r="P19" s="72">
        <f t="shared" si="4"/>
        <v>0</v>
      </c>
      <c r="Q19" s="72">
        <f t="shared" si="4"/>
        <v>4.9400000000000004</v>
      </c>
      <c r="R19" s="73">
        <f t="shared" si="4"/>
        <v>0.53100000000000003</v>
      </c>
    </row>
    <row r="20" spans="1:18" ht="15">
      <c r="A20" s="74"/>
      <c r="B20" s="5" t="s">
        <v>96</v>
      </c>
      <c r="C20" s="8" t="s">
        <v>97</v>
      </c>
      <c r="D20" s="5">
        <v>0.03</v>
      </c>
      <c r="E20" s="5">
        <v>0.12</v>
      </c>
      <c r="F20" s="5">
        <v>2.4E-2</v>
      </c>
      <c r="G20" s="5">
        <v>0.84</v>
      </c>
      <c r="H20" s="5">
        <v>0</v>
      </c>
      <c r="I20" s="5">
        <v>6.0000000000000001E-3</v>
      </c>
      <c r="J20" s="5">
        <v>0.06</v>
      </c>
      <c r="K20" s="5">
        <v>0</v>
      </c>
      <c r="L20" s="5">
        <v>0</v>
      </c>
      <c r="M20" s="5">
        <v>2.97</v>
      </c>
      <c r="N20" s="75">
        <v>0</v>
      </c>
      <c r="O20" s="75">
        <v>2.64</v>
      </c>
      <c r="P20" s="75">
        <v>0</v>
      </c>
      <c r="Q20" s="75">
        <v>4.9400000000000004</v>
      </c>
      <c r="R20" s="76">
        <v>0.49199999999999999</v>
      </c>
    </row>
    <row r="21" spans="1:18" ht="15">
      <c r="A21" s="74"/>
      <c r="B21" s="5" t="s">
        <v>98</v>
      </c>
      <c r="C21" s="8" t="s">
        <v>99</v>
      </c>
      <c r="D21" s="61">
        <v>0</v>
      </c>
      <c r="E21" s="61">
        <v>0</v>
      </c>
      <c r="F21" s="61">
        <v>0</v>
      </c>
      <c r="G21" s="61">
        <v>0</v>
      </c>
      <c r="H21" s="61">
        <v>0</v>
      </c>
      <c r="I21" s="61">
        <v>0</v>
      </c>
      <c r="J21" s="61">
        <v>0</v>
      </c>
      <c r="K21" s="77">
        <v>0</v>
      </c>
      <c r="L21" s="77">
        <v>0</v>
      </c>
      <c r="M21" s="77">
        <v>0</v>
      </c>
      <c r="N21" s="77">
        <v>0</v>
      </c>
      <c r="O21" s="77">
        <v>0</v>
      </c>
      <c r="P21" s="77">
        <v>0</v>
      </c>
      <c r="Q21" s="77">
        <v>0</v>
      </c>
      <c r="R21" s="78">
        <v>0</v>
      </c>
    </row>
    <row r="22" spans="1:18" ht="15">
      <c r="A22" s="74"/>
      <c r="B22" s="5" t="s">
        <v>64</v>
      </c>
      <c r="C22" s="8" t="s">
        <v>100</v>
      </c>
      <c r="D22" s="5">
        <v>0</v>
      </c>
      <c r="E22" s="5">
        <v>0</v>
      </c>
      <c r="F22" s="5">
        <v>12.974</v>
      </c>
      <c r="G22" s="5">
        <v>51.87</v>
      </c>
      <c r="H22" s="61">
        <v>0</v>
      </c>
      <c r="I22" s="61">
        <v>0</v>
      </c>
      <c r="J22" s="5">
        <v>0</v>
      </c>
      <c r="K22" s="5">
        <v>0</v>
      </c>
      <c r="L22" s="5">
        <v>0</v>
      </c>
      <c r="M22" s="5">
        <v>0.39</v>
      </c>
      <c r="N22" s="75">
        <v>0</v>
      </c>
      <c r="O22" s="75">
        <v>0</v>
      </c>
      <c r="P22" s="75">
        <v>0</v>
      </c>
      <c r="Q22" s="75">
        <v>0</v>
      </c>
      <c r="R22" s="76">
        <v>3.9E-2</v>
      </c>
    </row>
    <row r="23" spans="1:18" ht="15">
      <c r="A23" s="46">
        <v>11</v>
      </c>
      <c r="B23" s="438" t="s">
        <v>364</v>
      </c>
      <c r="C23" s="85">
        <v>30</v>
      </c>
      <c r="D23" s="282">
        <f>SUM(D24)</f>
        <v>1.98</v>
      </c>
      <c r="E23" s="282">
        <f t="shared" ref="E23:R23" si="5">SUM(E24)</f>
        <v>0.36</v>
      </c>
      <c r="F23" s="282">
        <f t="shared" si="5"/>
        <v>10.8</v>
      </c>
      <c r="G23" s="282">
        <f t="shared" si="5"/>
        <v>54.3</v>
      </c>
      <c r="H23" s="282">
        <f t="shared" si="5"/>
        <v>5.3999999999999999E-2</v>
      </c>
      <c r="I23" s="282">
        <f t="shared" si="5"/>
        <v>2.4E-2</v>
      </c>
      <c r="J23" s="282">
        <f t="shared" si="5"/>
        <v>0</v>
      </c>
      <c r="K23" s="283">
        <f t="shared" si="5"/>
        <v>0</v>
      </c>
      <c r="L23" s="283">
        <f t="shared" si="5"/>
        <v>0</v>
      </c>
      <c r="M23" s="283">
        <f t="shared" si="5"/>
        <v>0</v>
      </c>
      <c r="N23" s="283">
        <f t="shared" si="5"/>
        <v>0</v>
      </c>
      <c r="O23" s="283">
        <f t="shared" si="5"/>
        <v>0</v>
      </c>
      <c r="P23" s="283">
        <f t="shared" si="5"/>
        <v>0</v>
      </c>
      <c r="Q23" s="283">
        <f t="shared" si="5"/>
        <v>0</v>
      </c>
      <c r="R23" s="284">
        <f t="shared" si="5"/>
        <v>0</v>
      </c>
    </row>
    <row r="24" spans="1:18" thickBot="1">
      <c r="A24" s="46"/>
      <c r="B24" s="61" t="s">
        <v>365</v>
      </c>
      <c r="C24" s="56" t="s">
        <v>46</v>
      </c>
      <c r="D24" s="285">
        <v>1.98</v>
      </c>
      <c r="E24" s="285">
        <v>0.36</v>
      </c>
      <c r="F24" s="285">
        <v>10.8</v>
      </c>
      <c r="G24" s="285">
        <v>54.3</v>
      </c>
      <c r="H24" s="285">
        <v>5.3999999999999999E-2</v>
      </c>
      <c r="I24" s="285">
        <v>2.4E-2</v>
      </c>
      <c r="J24" s="285">
        <v>0</v>
      </c>
      <c r="K24" s="131">
        <v>0</v>
      </c>
      <c r="L24" s="131">
        <v>0</v>
      </c>
      <c r="M24" s="131">
        <v>0</v>
      </c>
      <c r="N24" s="131">
        <v>0</v>
      </c>
      <c r="O24" s="131">
        <v>0</v>
      </c>
      <c r="P24" s="131">
        <v>0</v>
      </c>
      <c r="Q24" s="131">
        <v>0</v>
      </c>
      <c r="R24" s="136">
        <v>0</v>
      </c>
    </row>
    <row r="25" spans="1:18" thickBot="1">
      <c r="A25" s="617" t="s">
        <v>47</v>
      </c>
      <c r="B25" s="618"/>
      <c r="C25" s="619"/>
      <c r="D25" s="180">
        <f>SUM(E5,E12,E14,E19,E23,)</f>
        <v>8.4749999999999996</v>
      </c>
      <c r="E25" s="180">
        <f>SUM(D5,D12,D14,D19,D23,)</f>
        <v>9.49</v>
      </c>
      <c r="F25" s="180">
        <f t="shared" ref="F25:R25" si="6">SUM(F5,F12,F14,F19,F23,)</f>
        <v>76.36</v>
      </c>
      <c r="G25" s="180">
        <f t="shared" si="6"/>
        <v>410.51</v>
      </c>
      <c r="H25" s="180">
        <f t="shared" si="6"/>
        <v>7.9000000000000001E-2</v>
      </c>
      <c r="I25" s="180">
        <f t="shared" si="6"/>
        <v>7.2000000000000008E-2</v>
      </c>
      <c r="J25" s="180">
        <f t="shared" si="6"/>
        <v>36.06</v>
      </c>
      <c r="K25" s="180">
        <f t="shared" si="6"/>
        <v>0.03</v>
      </c>
      <c r="L25" s="180">
        <f t="shared" si="6"/>
        <v>0.14300000000000002</v>
      </c>
      <c r="M25" s="180">
        <f t="shared" si="6"/>
        <v>43.271999999999998</v>
      </c>
      <c r="N25" s="180">
        <f t="shared" si="6"/>
        <v>2E-3</v>
      </c>
      <c r="O25" s="180">
        <f t="shared" si="6"/>
        <v>15.471000000000002</v>
      </c>
      <c r="P25" s="180">
        <f t="shared" si="6"/>
        <v>0</v>
      </c>
      <c r="Q25" s="180">
        <f t="shared" si="6"/>
        <v>31.630000000000003</v>
      </c>
      <c r="R25" s="181">
        <f t="shared" si="6"/>
        <v>1.024</v>
      </c>
    </row>
    <row r="26" spans="1:18" ht="15">
      <c r="A26" s="182"/>
      <c r="B26" s="117"/>
      <c r="C26" s="182"/>
      <c r="D26" s="183"/>
      <c r="E26" s="183"/>
      <c r="F26" s="183"/>
      <c r="G26" s="183"/>
      <c r="H26" s="183"/>
      <c r="I26" s="183"/>
      <c r="J26" s="183"/>
      <c r="K26" s="183"/>
      <c r="L26" s="183"/>
      <c r="M26" s="183"/>
      <c r="N26" s="183"/>
      <c r="O26" s="183"/>
      <c r="P26" s="183"/>
      <c r="Q26" s="183"/>
      <c r="R26" s="183"/>
    </row>
    <row r="27" spans="1:18" ht="15">
      <c r="A27" s="182"/>
      <c r="B27" s="117"/>
      <c r="C27" s="182"/>
      <c r="D27" s="183"/>
      <c r="E27" s="183"/>
      <c r="F27" s="183"/>
      <c r="G27" s="183"/>
      <c r="H27" s="183"/>
      <c r="I27" s="183"/>
      <c r="J27" s="183"/>
      <c r="K27" s="183"/>
      <c r="L27" s="183"/>
      <c r="M27" s="183"/>
      <c r="N27" s="183"/>
      <c r="O27" s="183"/>
      <c r="P27" s="183"/>
      <c r="Q27" s="183"/>
      <c r="R27" s="183"/>
    </row>
    <row r="28" spans="1:18" ht="15">
      <c r="A28" s="182"/>
      <c r="B28" s="117"/>
      <c r="C28" s="182"/>
      <c r="D28" s="183"/>
      <c r="E28" s="183"/>
      <c r="F28" s="183"/>
      <c r="G28" s="183"/>
      <c r="H28" s="183"/>
      <c r="I28" s="183"/>
      <c r="J28" s="183"/>
      <c r="K28" s="183"/>
      <c r="L28" s="183"/>
      <c r="M28" s="183"/>
      <c r="N28" s="183"/>
      <c r="O28" s="183"/>
      <c r="P28" s="183"/>
      <c r="Q28" s="183"/>
      <c r="R28" s="183"/>
    </row>
    <row r="29" spans="1:18" ht="15">
      <c r="A29" s="182"/>
      <c r="B29" s="117"/>
      <c r="C29" s="182"/>
      <c r="D29" s="183"/>
      <c r="E29" s="183"/>
      <c r="F29" s="183"/>
      <c r="G29" s="183"/>
      <c r="H29" s="183"/>
      <c r="I29" s="183"/>
      <c r="J29" s="183"/>
      <c r="K29" s="183"/>
      <c r="L29" s="183"/>
      <c r="M29" s="183"/>
      <c r="N29" s="183"/>
      <c r="O29" s="183"/>
      <c r="P29" s="183"/>
      <c r="Q29" s="183"/>
      <c r="R29" s="183"/>
    </row>
    <row r="30" spans="1:18" ht="15">
      <c r="A30" s="182"/>
      <c r="B30" s="117"/>
      <c r="C30" s="182"/>
      <c r="D30" s="183"/>
      <c r="E30" s="183"/>
      <c r="F30" s="183"/>
      <c r="G30" s="183"/>
      <c r="H30" s="183"/>
      <c r="I30" s="183"/>
      <c r="J30" s="183"/>
      <c r="K30" s="183"/>
      <c r="L30" s="183"/>
      <c r="M30" s="183"/>
      <c r="N30" s="183"/>
      <c r="O30" s="183"/>
      <c r="P30" s="183"/>
      <c r="Q30" s="183"/>
      <c r="R30" s="183"/>
    </row>
    <row r="31" spans="1:18" ht="15">
      <c r="A31" s="182"/>
      <c r="B31" s="117"/>
      <c r="C31" s="182"/>
      <c r="D31" s="183"/>
      <c r="E31" s="183"/>
      <c r="F31" s="183"/>
      <c r="G31" s="183"/>
      <c r="H31" s="183"/>
      <c r="I31" s="183"/>
      <c r="J31" s="183"/>
      <c r="K31" s="183"/>
      <c r="L31" s="183"/>
      <c r="M31" s="183"/>
      <c r="N31" s="183"/>
      <c r="O31" s="183"/>
      <c r="P31" s="183"/>
      <c r="Q31" s="183"/>
      <c r="R31" s="183"/>
    </row>
    <row r="32" spans="1:18" ht="15">
      <c r="A32" s="182"/>
      <c r="B32" s="117"/>
      <c r="C32" s="182"/>
      <c r="D32" s="183"/>
      <c r="E32" s="183"/>
      <c r="F32" s="183"/>
      <c r="G32" s="183"/>
      <c r="H32" s="183"/>
      <c r="I32" s="183"/>
      <c r="J32" s="183"/>
      <c r="K32" s="183"/>
      <c r="L32" s="183"/>
      <c r="M32" s="183"/>
      <c r="N32" s="183"/>
      <c r="O32" s="183"/>
      <c r="P32" s="183"/>
      <c r="Q32" s="183"/>
      <c r="R32" s="183"/>
    </row>
    <row r="33" spans="1:18" ht="16.5" thickBot="1">
      <c r="A33" s="620" t="s">
        <v>48</v>
      </c>
      <c r="B33" s="620"/>
      <c r="C33" s="620"/>
      <c r="D33" s="620"/>
      <c r="E33" s="620"/>
      <c r="F33" s="620"/>
      <c r="G33" s="620"/>
      <c r="H33" s="620"/>
      <c r="I33" s="620"/>
      <c r="J33" s="620"/>
      <c r="K33" s="620"/>
      <c r="L33" s="620"/>
      <c r="M33" s="620"/>
      <c r="N33" s="620"/>
      <c r="O33" s="620"/>
      <c r="P33" s="620"/>
      <c r="Q33" s="620"/>
      <c r="R33" s="620"/>
    </row>
    <row r="34" spans="1:18" ht="15">
      <c r="A34" s="621" t="s">
        <v>1</v>
      </c>
      <c r="B34" s="623" t="s">
        <v>2</v>
      </c>
      <c r="C34" s="623" t="s">
        <v>3</v>
      </c>
      <c r="D34" s="625" t="s">
        <v>4</v>
      </c>
      <c r="E34" s="626"/>
      <c r="F34" s="627"/>
      <c r="G34" s="623" t="s">
        <v>5</v>
      </c>
      <c r="H34" s="625" t="s">
        <v>6</v>
      </c>
      <c r="I34" s="626"/>
      <c r="J34" s="626"/>
      <c r="K34" s="626"/>
      <c r="L34" s="627"/>
      <c r="M34" s="522" t="s">
        <v>7</v>
      </c>
      <c r="N34" s="524"/>
      <c r="O34" s="524"/>
      <c r="P34" s="524"/>
      <c r="Q34" s="524"/>
      <c r="R34" s="527"/>
    </row>
    <row r="35" spans="1:18" ht="16.5" thickBot="1">
      <c r="A35" s="622"/>
      <c r="B35" s="624"/>
      <c r="C35" s="624"/>
      <c r="D35" s="24" t="s">
        <v>49</v>
      </c>
      <c r="E35" s="24" t="s">
        <v>50</v>
      </c>
      <c r="F35" s="24" t="s">
        <v>51</v>
      </c>
      <c r="G35" s="624"/>
      <c r="H35" s="24" t="s">
        <v>11</v>
      </c>
      <c r="I35" s="24" t="s">
        <v>12</v>
      </c>
      <c r="J35" s="24" t="s">
        <v>13</v>
      </c>
      <c r="K35" s="177" t="s">
        <v>79</v>
      </c>
      <c r="L35" s="177" t="s">
        <v>15</v>
      </c>
      <c r="M35" s="177" t="s">
        <v>16</v>
      </c>
      <c r="N35" s="178" t="s">
        <v>17</v>
      </c>
      <c r="O35" s="178" t="s">
        <v>18</v>
      </c>
      <c r="P35" s="178" t="s">
        <v>19</v>
      </c>
      <c r="Q35" s="178" t="s">
        <v>20</v>
      </c>
      <c r="R35" s="179" t="s">
        <v>21</v>
      </c>
    </row>
    <row r="36" spans="1:18" ht="15">
      <c r="A36" s="184">
        <v>1</v>
      </c>
      <c r="B36" s="439" t="s">
        <v>52</v>
      </c>
      <c r="C36" s="185">
        <v>40</v>
      </c>
      <c r="D36" s="99">
        <f t="shared" ref="D36:J36" si="7">SUM(D37:D39)</f>
        <v>4.9640000000000004</v>
      </c>
      <c r="E36" s="99">
        <f t="shared" si="7"/>
        <v>9.3699999999999992</v>
      </c>
      <c r="F36" s="99">
        <f t="shared" si="7"/>
        <v>9.7479999999999993</v>
      </c>
      <c r="G36" s="99">
        <f t="shared" si="7"/>
        <v>144.29000000000002</v>
      </c>
      <c r="H36" s="99">
        <f t="shared" si="7"/>
        <v>3.9E-2</v>
      </c>
      <c r="I36" s="99">
        <f t="shared" si="7"/>
        <v>6.3E-2</v>
      </c>
      <c r="J36" s="99">
        <f t="shared" si="7"/>
        <v>0.1</v>
      </c>
      <c r="K36" s="28">
        <f>SUM(K37:K39)</f>
        <v>6.9000000000000006E-2</v>
      </c>
      <c r="L36" s="28">
        <f>SUM(L37:L39)</f>
        <v>0.39400000000000002</v>
      </c>
      <c r="M36" s="28">
        <f t="shared" ref="M36:R36" si="8">SUM(M37:M39)</f>
        <v>132.6</v>
      </c>
      <c r="N36" s="28">
        <f t="shared" si="8"/>
        <v>1E-3</v>
      </c>
      <c r="O36" s="28">
        <f t="shared" si="8"/>
        <v>11.254</v>
      </c>
      <c r="P36" s="28">
        <f t="shared" si="8"/>
        <v>3.0000000000000001E-3</v>
      </c>
      <c r="Q36" s="28">
        <f t="shared" si="8"/>
        <v>85.44</v>
      </c>
      <c r="R36" s="29">
        <f t="shared" si="8"/>
        <v>0.55800000000000005</v>
      </c>
    </row>
    <row r="37" spans="1:18" ht="15">
      <c r="A37" s="26"/>
      <c r="B37" s="436" t="s">
        <v>39</v>
      </c>
      <c r="C37" s="30" t="s">
        <v>53</v>
      </c>
      <c r="D37" s="31">
        <v>5.3999999999999999E-2</v>
      </c>
      <c r="E37" s="31">
        <v>4.93</v>
      </c>
      <c r="F37" s="31">
        <v>8.7999999999999995E-2</v>
      </c>
      <c r="G37" s="31">
        <v>45.02</v>
      </c>
      <c r="H37" s="31">
        <v>1E-3</v>
      </c>
      <c r="I37" s="31">
        <v>8.0000000000000002E-3</v>
      </c>
      <c r="J37" s="31">
        <v>0</v>
      </c>
      <c r="K37" s="31">
        <v>3.1E-2</v>
      </c>
      <c r="L37" s="31">
        <v>6.8000000000000005E-2</v>
      </c>
      <c r="M37" s="31">
        <v>1.6319999999999999</v>
      </c>
      <c r="N37" s="32">
        <v>0</v>
      </c>
      <c r="O37" s="32">
        <v>3.4000000000000002E-2</v>
      </c>
      <c r="P37" s="32">
        <v>0</v>
      </c>
      <c r="Q37" s="32">
        <v>2.04</v>
      </c>
      <c r="R37" s="33">
        <v>1.4E-2</v>
      </c>
    </row>
    <row r="38" spans="1:18" ht="15">
      <c r="A38" s="26"/>
      <c r="B38" s="436" t="s">
        <v>54</v>
      </c>
      <c r="C38" s="30" t="s">
        <v>55</v>
      </c>
      <c r="D38" s="31">
        <v>3.33</v>
      </c>
      <c r="E38" s="31">
        <v>4.24</v>
      </c>
      <c r="F38" s="31">
        <v>0</v>
      </c>
      <c r="G38" s="31">
        <v>52.27</v>
      </c>
      <c r="H38" s="31">
        <v>6.0000000000000001E-3</v>
      </c>
      <c r="I38" s="31">
        <v>4.2999999999999997E-2</v>
      </c>
      <c r="J38" s="31">
        <v>0.1</v>
      </c>
      <c r="K38" s="31">
        <v>3.7999999999999999E-2</v>
      </c>
      <c r="L38" s="31">
        <v>6.6000000000000003E-2</v>
      </c>
      <c r="M38" s="31">
        <v>126.36799999999999</v>
      </c>
      <c r="N38" s="32">
        <v>0</v>
      </c>
      <c r="O38" s="32">
        <v>4.62</v>
      </c>
      <c r="P38" s="32">
        <v>2E-3</v>
      </c>
      <c r="Q38" s="32">
        <v>66</v>
      </c>
      <c r="R38" s="33">
        <v>0.14399999999999999</v>
      </c>
    </row>
    <row r="39" spans="1:18" ht="15">
      <c r="A39" s="26"/>
      <c r="B39" s="436" t="s">
        <v>56</v>
      </c>
      <c r="C39" s="30" t="s">
        <v>43</v>
      </c>
      <c r="D39" s="31">
        <v>1.58</v>
      </c>
      <c r="E39" s="31">
        <v>0.2</v>
      </c>
      <c r="F39" s="31">
        <v>9.66</v>
      </c>
      <c r="G39" s="31">
        <v>47</v>
      </c>
      <c r="H39" s="31">
        <v>3.2000000000000001E-2</v>
      </c>
      <c r="I39" s="31">
        <v>1.2E-2</v>
      </c>
      <c r="J39" s="31">
        <v>0</v>
      </c>
      <c r="K39" s="31">
        <v>0</v>
      </c>
      <c r="L39" s="31">
        <v>0.26</v>
      </c>
      <c r="M39" s="31">
        <v>4.5999999999999996</v>
      </c>
      <c r="N39" s="32">
        <v>1E-3</v>
      </c>
      <c r="O39" s="32">
        <v>6.6</v>
      </c>
      <c r="P39" s="32">
        <v>1E-3</v>
      </c>
      <c r="Q39" s="32">
        <v>17.399999999999999</v>
      </c>
      <c r="R39" s="33">
        <v>0.4</v>
      </c>
    </row>
    <row r="40" spans="1:18" ht="28.5">
      <c r="A40" s="46" t="s">
        <v>530</v>
      </c>
      <c r="B40" s="438" t="s">
        <v>531</v>
      </c>
      <c r="C40" s="85" t="s">
        <v>40</v>
      </c>
      <c r="D40" s="477">
        <f>SUM(D41:D46)</f>
        <v>3.7080000000000002</v>
      </c>
      <c r="E40" s="477">
        <f t="shared" ref="E40:R40" si="9">SUM(E41:E46)</f>
        <v>9.43</v>
      </c>
      <c r="F40" s="477">
        <f t="shared" si="9"/>
        <v>23.788</v>
      </c>
      <c r="G40" s="477">
        <f t="shared" si="9"/>
        <v>189.22</v>
      </c>
      <c r="H40" s="282">
        <f t="shared" si="9"/>
        <v>6.2E-2</v>
      </c>
      <c r="I40" s="282">
        <f t="shared" si="9"/>
        <v>0.18300000000000002</v>
      </c>
      <c r="J40" s="477">
        <f t="shared" si="9"/>
        <v>1.456</v>
      </c>
      <c r="K40" s="477">
        <f t="shared" si="9"/>
        <v>5.2000000000000005E-2</v>
      </c>
      <c r="L40" s="477">
        <f t="shared" si="9"/>
        <v>0.14000000000000001</v>
      </c>
      <c r="M40" s="477">
        <f t="shared" si="9"/>
        <v>137.82</v>
      </c>
      <c r="N40" s="477">
        <f t="shared" si="9"/>
        <v>0.01</v>
      </c>
      <c r="O40" s="477">
        <f t="shared" si="9"/>
        <v>25.71</v>
      </c>
      <c r="P40" s="477">
        <f t="shared" si="9"/>
        <v>5.0000000000000001E-3</v>
      </c>
      <c r="Q40" s="477">
        <f t="shared" si="9"/>
        <v>132.6</v>
      </c>
      <c r="R40" s="478">
        <f t="shared" si="9"/>
        <v>0.29700000000000004</v>
      </c>
    </row>
    <row r="41" spans="1:18" ht="15">
      <c r="A41" s="479"/>
      <c r="B41" s="5" t="s">
        <v>39</v>
      </c>
      <c r="C41" s="480" t="s">
        <v>118</v>
      </c>
      <c r="D41" s="445">
        <v>4.8000000000000001E-2</v>
      </c>
      <c r="E41" s="445">
        <v>4.3499999999999996</v>
      </c>
      <c r="F41" s="445">
        <v>7.8E-2</v>
      </c>
      <c r="G41" s="445">
        <v>39.72</v>
      </c>
      <c r="H41" s="445">
        <v>1E-3</v>
      </c>
      <c r="I41" s="445">
        <v>7.0000000000000001E-3</v>
      </c>
      <c r="J41" s="445">
        <v>0</v>
      </c>
      <c r="K41" s="445">
        <v>2.7E-2</v>
      </c>
      <c r="L41" s="445">
        <v>0.06</v>
      </c>
      <c r="M41" s="445">
        <v>1.44</v>
      </c>
      <c r="N41" s="481">
        <v>0</v>
      </c>
      <c r="O41" s="481">
        <v>0.03</v>
      </c>
      <c r="P41" s="481">
        <v>0</v>
      </c>
      <c r="Q41" s="481">
        <v>1.8</v>
      </c>
      <c r="R41" s="482">
        <v>1.2E-2</v>
      </c>
    </row>
    <row r="42" spans="1:18" ht="15">
      <c r="A42" s="88"/>
      <c r="B42" s="61" t="s">
        <v>98</v>
      </c>
      <c r="C42" s="483" t="s">
        <v>120</v>
      </c>
      <c r="D42" s="484">
        <v>0</v>
      </c>
      <c r="E42" s="484">
        <v>0</v>
      </c>
      <c r="F42" s="484">
        <v>0</v>
      </c>
      <c r="G42" s="484">
        <v>0</v>
      </c>
      <c r="H42" s="285">
        <v>0</v>
      </c>
      <c r="I42" s="285">
        <v>0</v>
      </c>
      <c r="J42" s="484">
        <v>0</v>
      </c>
      <c r="K42" s="484">
        <v>0</v>
      </c>
      <c r="L42" s="484">
        <v>0</v>
      </c>
      <c r="M42" s="285">
        <v>0</v>
      </c>
      <c r="N42" s="285">
        <v>0</v>
      </c>
      <c r="O42" s="285">
        <v>0</v>
      </c>
      <c r="P42" s="285">
        <v>0</v>
      </c>
      <c r="Q42" s="285">
        <v>0</v>
      </c>
      <c r="R42" s="485">
        <v>0</v>
      </c>
    </row>
    <row r="43" spans="1:18" ht="15">
      <c r="A43" s="88"/>
      <c r="B43" s="61" t="s">
        <v>62</v>
      </c>
      <c r="C43" s="483" t="s">
        <v>532</v>
      </c>
      <c r="D43" s="484">
        <v>3.14</v>
      </c>
      <c r="E43" s="484">
        <v>3.58</v>
      </c>
      <c r="F43" s="484">
        <v>5.26</v>
      </c>
      <c r="G43" s="484">
        <v>64.959999999999994</v>
      </c>
      <c r="H43" s="285">
        <v>4.4999999999999998E-2</v>
      </c>
      <c r="I43" s="285">
        <v>0.16800000000000001</v>
      </c>
      <c r="J43" s="484">
        <v>1.456</v>
      </c>
      <c r="K43" s="484">
        <v>2.5000000000000001E-2</v>
      </c>
      <c r="L43" s="484">
        <v>0</v>
      </c>
      <c r="M43" s="285">
        <v>134.6</v>
      </c>
      <c r="N43" s="285">
        <v>0.01</v>
      </c>
      <c r="O43" s="285">
        <v>15.68</v>
      </c>
      <c r="P43" s="285">
        <v>2E-3</v>
      </c>
      <c r="Q43" s="285">
        <v>100.8</v>
      </c>
      <c r="R43" s="485">
        <v>6.7000000000000004E-2</v>
      </c>
    </row>
    <row r="44" spans="1:18" ht="15">
      <c r="A44" s="88"/>
      <c r="B44" s="61" t="s">
        <v>64</v>
      </c>
      <c r="C44" s="483" t="s">
        <v>118</v>
      </c>
      <c r="D44" s="484">
        <v>0</v>
      </c>
      <c r="E44" s="484">
        <v>0</v>
      </c>
      <c r="F44" s="484">
        <v>5.99</v>
      </c>
      <c r="G44" s="484">
        <v>23.94</v>
      </c>
      <c r="H44" s="285">
        <v>0</v>
      </c>
      <c r="I44" s="285">
        <v>0</v>
      </c>
      <c r="J44" s="484">
        <v>0</v>
      </c>
      <c r="K44" s="484">
        <v>0</v>
      </c>
      <c r="L44" s="484">
        <v>0</v>
      </c>
      <c r="M44" s="285">
        <v>0.18</v>
      </c>
      <c r="N44" s="285">
        <v>0</v>
      </c>
      <c r="O44" s="285">
        <v>0</v>
      </c>
      <c r="P44" s="285">
        <v>0</v>
      </c>
      <c r="Q44" s="285">
        <v>0</v>
      </c>
      <c r="R44" s="485">
        <v>1.7999999999999999E-2</v>
      </c>
    </row>
    <row r="45" spans="1:18" ht="15">
      <c r="A45" s="88"/>
      <c r="B45" s="61" t="s">
        <v>122</v>
      </c>
      <c r="C45" s="483" t="s">
        <v>43</v>
      </c>
      <c r="D45" s="484">
        <v>0.52</v>
      </c>
      <c r="E45" s="484">
        <v>1.5</v>
      </c>
      <c r="F45" s="484">
        <v>12.46</v>
      </c>
      <c r="G45" s="484">
        <v>60.6</v>
      </c>
      <c r="H45" s="285">
        <v>1.6E-2</v>
      </c>
      <c r="I45" s="285">
        <v>8.0000000000000002E-3</v>
      </c>
      <c r="J45" s="484">
        <v>0</v>
      </c>
      <c r="K45" s="484">
        <v>0</v>
      </c>
      <c r="L45" s="484">
        <v>0.08</v>
      </c>
      <c r="M45" s="285">
        <v>1.6</v>
      </c>
      <c r="N45" s="285">
        <v>0</v>
      </c>
      <c r="O45" s="285">
        <v>10</v>
      </c>
      <c r="P45" s="285">
        <v>3.0000000000000001E-3</v>
      </c>
      <c r="Q45" s="285">
        <v>30</v>
      </c>
      <c r="R45" s="485">
        <v>0.2</v>
      </c>
    </row>
    <row r="46" spans="1:18" ht="15">
      <c r="A46" s="88"/>
      <c r="B46" s="61" t="s">
        <v>89</v>
      </c>
      <c r="C46" s="483" t="s">
        <v>121</v>
      </c>
      <c r="D46" s="484">
        <v>0</v>
      </c>
      <c r="E46" s="484">
        <v>0</v>
      </c>
      <c r="F46" s="484">
        <v>0</v>
      </c>
      <c r="G46" s="484">
        <v>0</v>
      </c>
      <c r="H46" s="285">
        <v>0</v>
      </c>
      <c r="I46" s="285">
        <v>0</v>
      </c>
      <c r="J46" s="484">
        <v>0</v>
      </c>
      <c r="K46" s="484">
        <v>0</v>
      </c>
      <c r="L46" s="484">
        <v>0</v>
      </c>
      <c r="M46" s="285">
        <v>0</v>
      </c>
      <c r="N46" s="285">
        <v>0</v>
      </c>
      <c r="O46" s="285">
        <v>0</v>
      </c>
      <c r="P46" s="285">
        <v>0</v>
      </c>
      <c r="Q46" s="285">
        <v>0</v>
      </c>
      <c r="R46" s="485">
        <v>0</v>
      </c>
    </row>
    <row r="47" spans="1:18" ht="28.5">
      <c r="A47" s="37">
        <v>395</v>
      </c>
      <c r="B47" s="437" t="s">
        <v>67</v>
      </c>
      <c r="C47" s="12" t="s">
        <v>40</v>
      </c>
      <c r="D47" s="38">
        <f>SUM(D48:D51)</f>
        <v>3.59</v>
      </c>
      <c r="E47" s="38">
        <f t="shared" ref="E47:R47" si="10">SUM(E48:E51)</f>
        <v>3.43</v>
      </c>
      <c r="F47" s="38">
        <f t="shared" si="10"/>
        <v>16.830000000000002</v>
      </c>
      <c r="G47" s="38">
        <f t="shared" si="10"/>
        <v>111.79</v>
      </c>
      <c r="H47" s="38">
        <f t="shared" si="10"/>
        <v>0.02</v>
      </c>
      <c r="I47" s="38">
        <f t="shared" si="10"/>
        <v>7.4999999999999997E-2</v>
      </c>
      <c r="J47" s="38">
        <f t="shared" si="10"/>
        <v>0.6</v>
      </c>
      <c r="K47" s="38">
        <f>SUM(K48:K51)</f>
        <v>2.1999999999999999E-2</v>
      </c>
      <c r="L47" s="38">
        <f>SUM(L48:L51)</f>
        <v>0</v>
      </c>
      <c r="M47" s="38">
        <f t="shared" si="10"/>
        <v>60.6</v>
      </c>
      <c r="N47" s="38">
        <f>SUM(N48:N51)</f>
        <v>8.9999999999999993E-3</v>
      </c>
      <c r="O47" s="38">
        <f>SUM(O48:O51)</f>
        <v>14</v>
      </c>
      <c r="P47" s="38">
        <f>SUM(P48:P51)</f>
        <v>0</v>
      </c>
      <c r="Q47" s="38">
        <f>SUM(Q48:Q51)</f>
        <v>30</v>
      </c>
      <c r="R47" s="39">
        <f t="shared" si="10"/>
        <v>0.09</v>
      </c>
    </row>
    <row r="48" spans="1:18">
      <c r="A48" s="37"/>
      <c r="B48" s="5" t="s">
        <v>31</v>
      </c>
      <c r="C48" s="6" t="s">
        <v>68</v>
      </c>
      <c r="D48" s="8">
        <v>0</v>
      </c>
      <c r="E48" s="8">
        <v>0</v>
      </c>
      <c r="F48" s="8">
        <v>0</v>
      </c>
      <c r="G48" s="8">
        <v>0</v>
      </c>
      <c r="H48" s="40">
        <v>0</v>
      </c>
      <c r="I48" s="40">
        <v>0</v>
      </c>
      <c r="J48" s="8">
        <v>0</v>
      </c>
      <c r="K48" s="8">
        <v>0</v>
      </c>
      <c r="L48" s="8">
        <v>0</v>
      </c>
      <c r="M48" s="40">
        <v>0</v>
      </c>
      <c r="N48" s="41">
        <v>0</v>
      </c>
      <c r="O48" s="41">
        <v>0</v>
      </c>
      <c r="P48" s="41">
        <v>0</v>
      </c>
      <c r="Q48" s="41">
        <v>0</v>
      </c>
      <c r="R48" s="42">
        <v>0</v>
      </c>
    </row>
    <row r="49" spans="1:18" ht="30">
      <c r="A49" s="37"/>
      <c r="B49" s="5" t="s">
        <v>69</v>
      </c>
      <c r="C49" s="6" t="s">
        <v>70</v>
      </c>
      <c r="D49" s="8">
        <v>3.5</v>
      </c>
      <c r="E49" s="8">
        <v>3</v>
      </c>
      <c r="F49" s="8">
        <v>4.7</v>
      </c>
      <c r="G49" s="8">
        <v>63</v>
      </c>
      <c r="H49" s="40">
        <v>0</v>
      </c>
      <c r="I49" s="40">
        <v>0</v>
      </c>
      <c r="J49" s="8">
        <v>0.6</v>
      </c>
      <c r="K49" s="8">
        <v>2.1999999999999999E-2</v>
      </c>
      <c r="L49" s="8">
        <v>0</v>
      </c>
      <c r="M49" s="40">
        <v>0</v>
      </c>
      <c r="N49" s="41">
        <v>8.9999999999999993E-3</v>
      </c>
      <c r="O49" s="41">
        <v>14</v>
      </c>
      <c r="P49" s="41">
        <v>0</v>
      </c>
      <c r="Q49" s="41">
        <v>30</v>
      </c>
      <c r="R49" s="42">
        <v>0</v>
      </c>
    </row>
    <row r="50" spans="1:18">
      <c r="A50" s="37"/>
      <c r="B50" s="5" t="s">
        <v>42</v>
      </c>
      <c r="C50" s="6" t="s">
        <v>71</v>
      </c>
      <c r="D50" s="8">
        <v>0</v>
      </c>
      <c r="E50" s="8">
        <v>0</v>
      </c>
      <c r="F50" s="8">
        <v>11.1</v>
      </c>
      <c r="G50" s="8">
        <v>42.14</v>
      </c>
      <c r="H50" s="40">
        <v>0</v>
      </c>
      <c r="I50" s="40">
        <v>0</v>
      </c>
      <c r="J50" s="8">
        <v>0</v>
      </c>
      <c r="K50" s="8">
        <v>0</v>
      </c>
      <c r="L50" s="8">
        <v>0</v>
      </c>
      <c r="M50" s="40">
        <v>0.6</v>
      </c>
      <c r="N50" s="41">
        <v>0</v>
      </c>
      <c r="O50" s="41">
        <v>0</v>
      </c>
      <c r="P50" s="41">
        <v>0</v>
      </c>
      <c r="Q50" s="41">
        <v>0</v>
      </c>
      <c r="R50" s="42">
        <v>0.06</v>
      </c>
    </row>
    <row r="51" spans="1:18">
      <c r="A51" s="37"/>
      <c r="B51" s="5" t="s">
        <v>72</v>
      </c>
      <c r="C51" s="6" t="s">
        <v>73</v>
      </c>
      <c r="D51" s="8">
        <v>0.09</v>
      </c>
      <c r="E51" s="8">
        <v>0.43</v>
      </c>
      <c r="F51" s="8">
        <v>1.03</v>
      </c>
      <c r="G51" s="8">
        <v>6.65</v>
      </c>
      <c r="H51" s="40">
        <v>0.02</v>
      </c>
      <c r="I51" s="40">
        <v>7.4999999999999997E-2</v>
      </c>
      <c r="J51" s="8">
        <v>0</v>
      </c>
      <c r="K51" s="8">
        <v>0</v>
      </c>
      <c r="L51" s="8">
        <v>0</v>
      </c>
      <c r="M51" s="40">
        <v>60</v>
      </c>
      <c r="N51" s="41">
        <v>0</v>
      </c>
      <c r="O51" s="41">
        <v>0</v>
      </c>
      <c r="P51" s="41">
        <v>0</v>
      </c>
      <c r="Q51" s="41">
        <v>0</v>
      </c>
      <c r="R51" s="42">
        <v>0.03</v>
      </c>
    </row>
    <row r="52" spans="1:18" ht="15">
      <c r="A52" s="26" t="s">
        <v>131</v>
      </c>
      <c r="B52" s="437" t="s">
        <v>44</v>
      </c>
      <c r="C52" s="27">
        <v>30</v>
      </c>
      <c r="D52" s="28">
        <f t="shared" ref="D52:R52" si="11">SUM(D53)</f>
        <v>2.37</v>
      </c>
      <c r="E52" s="28">
        <f t="shared" si="11"/>
        <v>0.27</v>
      </c>
      <c r="F52" s="28">
        <f t="shared" si="11"/>
        <v>11.4</v>
      </c>
      <c r="G52" s="28">
        <f t="shared" si="11"/>
        <v>59.7</v>
      </c>
      <c r="H52" s="28">
        <f t="shared" si="11"/>
        <v>4.8000000000000001E-2</v>
      </c>
      <c r="I52" s="28">
        <f t="shared" si="11"/>
        <v>1.7999999999999999E-2</v>
      </c>
      <c r="J52" s="28">
        <f t="shared" si="11"/>
        <v>0</v>
      </c>
      <c r="K52" s="28">
        <f>SUM(K53)</f>
        <v>0</v>
      </c>
      <c r="L52" s="28">
        <f>SUM(L53)</f>
        <v>0.39</v>
      </c>
      <c r="M52" s="28">
        <f t="shared" si="11"/>
        <v>6.9</v>
      </c>
      <c r="N52" s="28">
        <f t="shared" si="11"/>
        <v>1E-3</v>
      </c>
      <c r="O52" s="28">
        <f t="shared" si="11"/>
        <v>9.9</v>
      </c>
      <c r="P52" s="28">
        <f t="shared" si="11"/>
        <v>2E-3</v>
      </c>
      <c r="Q52" s="28">
        <f t="shared" si="11"/>
        <v>26.1</v>
      </c>
      <c r="R52" s="29">
        <f t="shared" si="11"/>
        <v>0.6</v>
      </c>
    </row>
    <row r="53" spans="1:18" ht="30">
      <c r="A53" s="65"/>
      <c r="B53" s="5" t="s">
        <v>45</v>
      </c>
      <c r="C53" s="66" t="s">
        <v>46</v>
      </c>
      <c r="D53" s="43">
        <v>2.37</v>
      </c>
      <c r="E53" s="43">
        <v>0.27</v>
      </c>
      <c r="F53" s="43">
        <v>11.4</v>
      </c>
      <c r="G53" s="43">
        <v>59.7</v>
      </c>
      <c r="H53" s="43">
        <v>4.8000000000000001E-2</v>
      </c>
      <c r="I53" s="43">
        <v>1.7999999999999999E-2</v>
      </c>
      <c r="J53" s="43">
        <v>0</v>
      </c>
      <c r="K53" s="43">
        <v>0</v>
      </c>
      <c r="L53" s="43">
        <v>0.39</v>
      </c>
      <c r="M53" s="43">
        <v>6.9</v>
      </c>
      <c r="N53" s="44">
        <v>1E-3</v>
      </c>
      <c r="O53" s="44">
        <v>9.9</v>
      </c>
      <c r="P53" s="44">
        <v>2E-3</v>
      </c>
      <c r="Q53" s="44">
        <v>26.1</v>
      </c>
      <c r="R53" s="45">
        <v>0.6</v>
      </c>
    </row>
    <row r="54" spans="1:18" ht="15">
      <c r="A54" s="46">
        <v>140</v>
      </c>
      <c r="B54" s="437" t="s">
        <v>74</v>
      </c>
      <c r="C54" s="12">
        <v>100</v>
      </c>
      <c r="D54" s="15">
        <f>SUM(D55)</f>
        <v>0.2</v>
      </c>
      <c r="E54" s="15">
        <f t="shared" ref="E54:R54" si="12">SUM(E55)</f>
        <v>0.9</v>
      </c>
      <c r="F54" s="15">
        <f t="shared" si="12"/>
        <v>8.1</v>
      </c>
      <c r="G54" s="15">
        <f t="shared" si="12"/>
        <v>40</v>
      </c>
      <c r="H54" s="15">
        <f t="shared" si="12"/>
        <v>0.04</v>
      </c>
      <c r="I54" s="15">
        <f t="shared" si="12"/>
        <v>0.03</v>
      </c>
      <c r="J54" s="15">
        <f t="shared" si="12"/>
        <v>60</v>
      </c>
      <c r="K54" s="47">
        <f>SUM(K55)</f>
        <v>8.0000000000000002E-3</v>
      </c>
      <c r="L54" s="47">
        <f>SUM(L55)</f>
        <v>0.2</v>
      </c>
      <c r="M54" s="15">
        <f t="shared" si="12"/>
        <v>34</v>
      </c>
      <c r="N54" s="15">
        <f t="shared" si="12"/>
        <v>2E-3</v>
      </c>
      <c r="O54" s="15">
        <f t="shared" si="12"/>
        <v>13</v>
      </c>
      <c r="P54" s="15">
        <f t="shared" si="12"/>
        <v>0</v>
      </c>
      <c r="Q54" s="15">
        <f t="shared" si="12"/>
        <v>23</v>
      </c>
      <c r="R54" s="16">
        <f t="shared" si="12"/>
        <v>0.3</v>
      </c>
    </row>
    <row r="55" spans="1:18" ht="16.5" thickBot="1">
      <c r="A55" s="48"/>
      <c r="B55" s="17" t="s">
        <v>75</v>
      </c>
      <c r="C55" s="49" t="s">
        <v>76</v>
      </c>
      <c r="D55" s="17">
        <v>0.2</v>
      </c>
      <c r="E55" s="17">
        <v>0.9</v>
      </c>
      <c r="F55" s="17">
        <v>8.1</v>
      </c>
      <c r="G55" s="17">
        <v>40</v>
      </c>
      <c r="H55" s="50">
        <v>0.04</v>
      </c>
      <c r="I55" s="50">
        <v>0.03</v>
      </c>
      <c r="J55" s="50">
        <v>60</v>
      </c>
      <c r="K55" s="50">
        <v>8.0000000000000002E-3</v>
      </c>
      <c r="L55" s="50">
        <v>0.2</v>
      </c>
      <c r="M55" s="50">
        <v>34</v>
      </c>
      <c r="N55" s="51">
        <v>2E-3</v>
      </c>
      <c r="O55" s="51">
        <v>13</v>
      </c>
      <c r="P55" s="51">
        <v>0</v>
      </c>
      <c r="Q55" s="51">
        <v>23</v>
      </c>
      <c r="R55" s="52">
        <v>0.3</v>
      </c>
    </row>
    <row r="56" spans="1:18" thickBot="1">
      <c r="A56" s="611" t="s">
        <v>47</v>
      </c>
      <c r="B56" s="612"/>
      <c r="C56" s="613"/>
      <c r="D56" s="53">
        <f t="shared" ref="D56:R56" si="13">SUM(D36,D40,D47,D52,D54,)</f>
        <v>14.832000000000001</v>
      </c>
      <c r="E56" s="53">
        <f t="shared" si="13"/>
        <v>23.399999999999995</v>
      </c>
      <c r="F56" s="53">
        <f t="shared" si="13"/>
        <v>69.866</v>
      </c>
      <c r="G56" s="53">
        <f t="shared" si="13"/>
        <v>545</v>
      </c>
      <c r="H56" s="53">
        <f t="shared" si="13"/>
        <v>0.20900000000000002</v>
      </c>
      <c r="I56" s="53">
        <f t="shared" si="13"/>
        <v>0.36899999999999999</v>
      </c>
      <c r="J56" s="53">
        <f t="shared" si="13"/>
        <v>62.155999999999999</v>
      </c>
      <c r="K56" s="53">
        <f t="shared" si="13"/>
        <v>0.15100000000000002</v>
      </c>
      <c r="L56" s="53">
        <f t="shared" si="13"/>
        <v>1.1240000000000001</v>
      </c>
      <c r="M56" s="53">
        <f t="shared" si="13"/>
        <v>371.91999999999996</v>
      </c>
      <c r="N56" s="53">
        <f t="shared" si="13"/>
        <v>2.3E-2</v>
      </c>
      <c r="O56" s="53">
        <f t="shared" si="13"/>
        <v>73.864000000000004</v>
      </c>
      <c r="P56" s="53">
        <f t="shared" si="13"/>
        <v>0.01</v>
      </c>
      <c r="Q56" s="53">
        <f t="shared" si="13"/>
        <v>297.14</v>
      </c>
      <c r="R56" s="53">
        <f t="shared" si="13"/>
        <v>1.845</v>
      </c>
    </row>
    <row r="57" spans="1:18">
      <c r="A57" s="153"/>
      <c r="B57" s="154"/>
      <c r="C57" s="155"/>
      <c r="D57" s="156"/>
      <c r="E57" s="156"/>
      <c r="F57" s="188"/>
      <c r="G57" s="156"/>
      <c r="H57" s="156"/>
      <c r="I57" s="156"/>
      <c r="J57" s="156"/>
      <c r="K57" s="156"/>
      <c r="L57" s="156"/>
      <c r="M57" s="156"/>
      <c r="N57" s="156"/>
      <c r="O57" s="156"/>
      <c r="P57" s="156"/>
      <c r="Q57" s="156"/>
      <c r="R57" s="188"/>
    </row>
    <row r="58" spans="1:18">
      <c r="A58" s="153"/>
      <c r="B58" s="154"/>
      <c r="C58" s="155"/>
      <c r="D58" s="156"/>
      <c r="E58" s="156"/>
      <c r="F58" s="188"/>
      <c r="G58" s="156"/>
      <c r="H58" s="156"/>
      <c r="I58" s="156"/>
      <c r="J58" s="156"/>
      <c r="K58" s="156"/>
      <c r="L58" s="156"/>
      <c r="M58" s="156"/>
      <c r="N58" s="156"/>
      <c r="O58" s="156"/>
      <c r="P58" s="156"/>
      <c r="Q58" s="156"/>
      <c r="R58" s="188"/>
    </row>
    <row r="59" spans="1:18">
      <c r="A59" s="153"/>
      <c r="B59" s="154"/>
      <c r="C59" s="155"/>
      <c r="D59" s="156"/>
      <c r="E59" s="156"/>
      <c r="F59" s="156"/>
      <c r="G59" s="156"/>
      <c r="H59" s="156"/>
      <c r="I59" s="156"/>
      <c r="J59" s="156"/>
      <c r="K59" s="156"/>
      <c r="L59" s="156"/>
      <c r="M59" s="156"/>
      <c r="N59" s="156"/>
      <c r="O59" s="156"/>
      <c r="P59" s="156"/>
      <c r="Q59" s="156"/>
      <c r="R59" s="156"/>
    </row>
    <row r="60" spans="1:18" ht="16.5" thickBot="1">
      <c r="A60" s="648" t="s">
        <v>78</v>
      </c>
      <c r="B60" s="648"/>
      <c r="C60" s="648"/>
      <c r="D60" s="648"/>
      <c r="E60" s="648"/>
      <c r="F60" s="648"/>
      <c r="G60" s="648"/>
      <c r="H60" s="648"/>
      <c r="I60" s="648"/>
      <c r="J60" s="648"/>
      <c r="K60" s="648"/>
      <c r="L60" s="648"/>
      <c r="M60" s="648"/>
      <c r="N60" s="648"/>
      <c r="O60" s="648"/>
      <c r="P60" s="648"/>
      <c r="Q60" s="648"/>
      <c r="R60" s="648"/>
    </row>
    <row r="61" spans="1:18">
      <c r="A61" s="628" t="s">
        <v>1</v>
      </c>
      <c r="B61" s="623" t="s">
        <v>2</v>
      </c>
      <c r="C61" s="631" t="s">
        <v>3</v>
      </c>
      <c r="D61" s="582" t="s">
        <v>4</v>
      </c>
      <c r="E61" s="583"/>
      <c r="F61" s="584"/>
      <c r="G61" s="634" t="s">
        <v>5</v>
      </c>
      <c r="H61" s="582" t="s">
        <v>6</v>
      </c>
      <c r="I61" s="583"/>
      <c r="J61" s="583"/>
      <c r="K61" s="583"/>
      <c r="L61" s="584"/>
      <c r="M61" s="580" t="s">
        <v>7</v>
      </c>
      <c r="N61" s="582"/>
      <c r="O61" s="582"/>
      <c r="P61" s="582"/>
      <c r="Q61" s="582"/>
      <c r="R61" s="633"/>
    </row>
    <row r="62" spans="1:18" ht="32.25" thickBot="1">
      <c r="A62" s="649"/>
      <c r="B62" s="624"/>
      <c r="C62" s="650"/>
      <c r="D62" s="157" t="s">
        <v>8</v>
      </c>
      <c r="E62" s="157" t="s">
        <v>9</v>
      </c>
      <c r="F62" s="157" t="s">
        <v>10</v>
      </c>
      <c r="G62" s="651"/>
      <c r="H62" s="157" t="s">
        <v>11</v>
      </c>
      <c r="I62" s="157" t="s">
        <v>12</v>
      </c>
      <c r="J62" s="157" t="s">
        <v>13</v>
      </c>
      <c r="K62" s="157" t="s">
        <v>79</v>
      </c>
      <c r="L62" s="157" t="s">
        <v>15</v>
      </c>
      <c r="M62" s="177" t="s">
        <v>16</v>
      </c>
      <c r="N62" s="178" t="s">
        <v>17</v>
      </c>
      <c r="O62" s="178" t="s">
        <v>18</v>
      </c>
      <c r="P62" s="178" t="s">
        <v>19</v>
      </c>
      <c r="Q62" s="178" t="s">
        <v>20</v>
      </c>
      <c r="R62" s="179" t="s">
        <v>21</v>
      </c>
    </row>
    <row r="63" spans="1:18" ht="42.75">
      <c r="A63" s="511">
        <v>19</v>
      </c>
      <c r="B63" s="512" t="s">
        <v>547</v>
      </c>
      <c r="C63" s="503" t="s">
        <v>29</v>
      </c>
      <c r="D63" s="513">
        <f t="shared" ref="D63:R63" si="14">SUM(D64)</f>
        <v>2.8</v>
      </c>
      <c r="E63" s="513">
        <f t="shared" si="14"/>
        <v>0</v>
      </c>
      <c r="F63" s="513">
        <f t="shared" si="14"/>
        <v>1.3</v>
      </c>
      <c r="G63" s="513">
        <f t="shared" si="14"/>
        <v>16</v>
      </c>
      <c r="H63" s="513">
        <f t="shared" si="14"/>
        <v>0</v>
      </c>
      <c r="I63" s="513">
        <f t="shared" si="14"/>
        <v>0</v>
      </c>
      <c r="J63" s="513">
        <f t="shared" si="14"/>
        <v>0</v>
      </c>
      <c r="K63" s="513">
        <f t="shared" si="14"/>
        <v>5.0000000000000001E-3</v>
      </c>
      <c r="L63" s="513">
        <f t="shared" si="14"/>
        <v>0.1</v>
      </c>
      <c r="M63" s="513">
        <f t="shared" si="14"/>
        <v>25</v>
      </c>
      <c r="N63" s="513">
        <f t="shared" si="14"/>
        <v>0</v>
      </c>
      <c r="O63" s="513">
        <f t="shared" si="14"/>
        <v>14</v>
      </c>
      <c r="P63" s="513">
        <f t="shared" si="14"/>
        <v>24</v>
      </c>
      <c r="Q63" s="513">
        <f t="shared" si="14"/>
        <v>0</v>
      </c>
      <c r="R63" s="513">
        <f t="shared" si="14"/>
        <v>1.2</v>
      </c>
    </row>
    <row r="64" spans="1:18">
      <c r="A64" s="514"/>
      <c r="B64" s="515" t="s">
        <v>548</v>
      </c>
      <c r="C64" s="507" t="s">
        <v>70</v>
      </c>
      <c r="D64" s="516">
        <v>2.8</v>
      </c>
      <c r="E64" s="516">
        <v>0</v>
      </c>
      <c r="F64" s="516">
        <v>1.3</v>
      </c>
      <c r="G64" s="516">
        <v>16</v>
      </c>
      <c r="H64" s="516">
        <v>0</v>
      </c>
      <c r="I64" s="516">
        <v>0</v>
      </c>
      <c r="J64" s="516">
        <v>0</v>
      </c>
      <c r="K64" s="516">
        <v>5.0000000000000001E-3</v>
      </c>
      <c r="L64" s="516">
        <v>0.1</v>
      </c>
      <c r="M64" s="516">
        <v>25</v>
      </c>
      <c r="N64" s="517">
        <v>0</v>
      </c>
      <c r="O64" s="517">
        <v>14</v>
      </c>
      <c r="P64" s="517">
        <v>24</v>
      </c>
      <c r="Q64" s="517">
        <v>0</v>
      </c>
      <c r="R64" s="518">
        <v>1.2</v>
      </c>
    </row>
    <row r="65" spans="1:18">
      <c r="A65" s="4">
        <v>257</v>
      </c>
      <c r="B65" s="435" t="s">
        <v>153</v>
      </c>
      <c r="C65" s="13">
        <v>100</v>
      </c>
      <c r="D65" s="106">
        <f t="shared" ref="D65:R65" si="15">SUM(D66:D70)</f>
        <v>15.314</v>
      </c>
      <c r="E65" s="106">
        <f t="shared" si="15"/>
        <v>3.4119999999999999</v>
      </c>
      <c r="F65" s="106">
        <f t="shared" si="15"/>
        <v>7.8980000000000006</v>
      </c>
      <c r="G65" s="203">
        <f t="shared" si="15"/>
        <v>123.357</v>
      </c>
      <c r="H65" s="106">
        <f t="shared" si="15"/>
        <v>0.105</v>
      </c>
      <c r="I65" s="106">
        <f t="shared" si="15"/>
        <v>7.4999999999999997E-2</v>
      </c>
      <c r="J65" s="106">
        <f t="shared" si="15"/>
        <v>0.85699999999999998</v>
      </c>
      <c r="K65" s="203">
        <f t="shared" si="15"/>
        <v>2.6000000000000002E-2</v>
      </c>
      <c r="L65" s="203">
        <f t="shared" si="15"/>
        <v>1.034</v>
      </c>
      <c r="M65" s="203">
        <f t="shared" si="15"/>
        <v>26.507000000000001</v>
      </c>
      <c r="N65" s="203">
        <f t="shared" si="15"/>
        <v>0.11799999999999999</v>
      </c>
      <c r="O65" s="203">
        <f t="shared" si="15"/>
        <v>31.629000000000001</v>
      </c>
      <c r="P65" s="203">
        <f t="shared" si="15"/>
        <v>2.1000000000000001E-2</v>
      </c>
      <c r="Q65" s="203">
        <f t="shared" si="15"/>
        <v>199.01499999999999</v>
      </c>
      <c r="R65" s="107">
        <f t="shared" si="15"/>
        <v>0.90100000000000002</v>
      </c>
    </row>
    <row r="66" spans="1:18">
      <c r="A66" s="4"/>
      <c r="B66" s="56" t="s">
        <v>56</v>
      </c>
      <c r="C66" s="83" t="s">
        <v>192</v>
      </c>
      <c r="D66" s="128">
        <v>1.284</v>
      </c>
      <c r="E66" s="128">
        <v>0.16700000000000001</v>
      </c>
      <c r="F66" s="128">
        <v>7.8490000000000002</v>
      </c>
      <c r="G66" s="128">
        <v>38.186999999999998</v>
      </c>
      <c r="H66" s="128">
        <v>2.5999999999999999E-2</v>
      </c>
      <c r="I66" s="128">
        <v>0.01</v>
      </c>
      <c r="J66" s="128">
        <v>0</v>
      </c>
      <c r="K66" s="128">
        <v>0</v>
      </c>
      <c r="L66" s="128">
        <v>0.21</v>
      </c>
      <c r="M66" s="128">
        <v>3.7370000000000001</v>
      </c>
      <c r="N66" s="129">
        <v>0</v>
      </c>
      <c r="O66" s="129">
        <v>5.36</v>
      </c>
      <c r="P66" s="129">
        <v>1E-3</v>
      </c>
      <c r="Q66" s="129">
        <v>14.14</v>
      </c>
      <c r="R66" s="130">
        <v>0.32500000000000001</v>
      </c>
    </row>
    <row r="67" spans="1:18">
      <c r="A67" s="4"/>
      <c r="B67" s="56" t="s">
        <v>98</v>
      </c>
      <c r="C67" s="57" t="s">
        <v>43</v>
      </c>
      <c r="D67" s="128">
        <v>0</v>
      </c>
      <c r="E67" s="128">
        <v>0</v>
      </c>
      <c r="F67" s="128">
        <v>0</v>
      </c>
      <c r="G67" s="128">
        <v>0</v>
      </c>
      <c r="H67" s="128">
        <v>0</v>
      </c>
      <c r="I67" s="128">
        <v>0</v>
      </c>
      <c r="J67" s="128">
        <v>0</v>
      </c>
      <c r="K67" s="128">
        <v>0</v>
      </c>
      <c r="L67" s="128">
        <v>0</v>
      </c>
      <c r="M67" s="128">
        <v>0</v>
      </c>
      <c r="N67" s="128">
        <v>0</v>
      </c>
      <c r="O67" s="128">
        <v>0</v>
      </c>
      <c r="P67" s="128">
        <v>0</v>
      </c>
      <c r="Q67" s="128">
        <v>0</v>
      </c>
      <c r="R67" s="130">
        <v>0</v>
      </c>
    </row>
    <row r="68" spans="1:18">
      <c r="A68" s="4"/>
      <c r="B68" s="56" t="s">
        <v>89</v>
      </c>
      <c r="C68" s="57" t="s">
        <v>193</v>
      </c>
      <c r="D68" s="128">
        <v>0</v>
      </c>
      <c r="E68" s="128">
        <v>0</v>
      </c>
      <c r="F68" s="128">
        <v>0</v>
      </c>
      <c r="G68" s="128">
        <v>0</v>
      </c>
      <c r="H68" s="128">
        <v>0</v>
      </c>
      <c r="I68" s="128">
        <v>0</v>
      </c>
      <c r="J68" s="128">
        <v>0</v>
      </c>
      <c r="K68" s="128">
        <v>0</v>
      </c>
      <c r="L68" s="128">
        <v>0</v>
      </c>
      <c r="M68" s="128">
        <v>0</v>
      </c>
      <c r="N68" s="128">
        <v>0</v>
      </c>
      <c r="O68" s="128">
        <v>0</v>
      </c>
      <c r="P68" s="128">
        <v>0</v>
      </c>
      <c r="Q68" s="128">
        <v>0</v>
      </c>
      <c r="R68" s="130">
        <v>0</v>
      </c>
    </row>
    <row r="69" spans="1:18">
      <c r="A69" s="4"/>
      <c r="B69" s="56" t="s">
        <v>39</v>
      </c>
      <c r="C69" s="83" t="s">
        <v>33</v>
      </c>
      <c r="D69" s="128">
        <v>0.03</v>
      </c>
      <c r="E69" s="128">
        <v>2.72</v>
      </c>
      <c r="F69" s="128">
        <v>4.9000000000000002E-2</v>
      </c>
      <c r="G69" s="128">
        <v>24.8</v>
      </c>
      <c r="H69" s="128">
        <v>0</v>
      </c>
      <c r="I69" s="128">
        <v>4.0000000000000001E-3</v>
      </c>
      <c r="J69" s="128">
        <v>0</v>
      </c>
      <c r="K69" s="128">
        <v>1.7000000000000001E-2</v>
      </c>
      <c r="L69" s="128">
        <v>3.6999999999999998E-2</v>
      </c>
      <c r="M69" s="128">
        <v>0.9</v>
      </c>
      <c r="N69" s="129">
        <v>0</v>
      </c>
      <c r="O69" s="129">
        <v>1.9E-2</v>
      </c>
      <c r="P69" s="129">
        <v>0</v>
      </c>
      <c r="Q69" s="129">
        <v>1.125</v>
      </c>
      <c r="R69" s="130">
        <v>7.0000000000000001E-3</v>
      </c>
    </row>
    <row r="70" spans="1:18">
      <c r="A70" s="4"/>
      <c r="B70" s="56" t="s">
        <v>550</v>
      </c>
      <c r="C70" s="57" t="s">
        <v>553</v>
      </c>
      <c r="D70" s="128">
        <v>14</v>
      </c>
      <c r="E70" s="128">
        <v>0.52500000000000002</v>
      </c>
      <c r="F70" s="128">
        <v>0</v>
      </c>
      <c r="G70" s="128">
        <v>60.37</v>
      </c>
      <c r="H70" s="128">
        <v>7.9000000000000001E-2</v>
      </c>
      <c r="I70" s="128">
        <v>6.0999999999999999E-2</v>
      </c>
      <c r="J70" s="128">
        <v>0.85699999999999998</v>
      </c>
      <c r="K70" s="128">
        <v>8.9999999999999993E-3</v>
      </c>
      <c r="L70" s="128">
        <v>0.78700000000000003</v>
      </c>
      <c r="M70" s="128">
        <v>21.87</v>
      </c>
      <c r="N70" s="129">
        <v>0.11799999999999999</v>
      </c>
      <c r="O70" s="129">
        <v>26.25</v>
      </c>
      <c r="P70" s="129">
        <v>0.02</v>
      </c>
      <c r="Q70" s="129">
        <v>183.75</v>
      </c>
      <c r="R70" s="130">
        <v>0.56899999999999995</v>
      </c>
    </row>
    <row r="71" spans="1:18" ht="15" customHeight="1">
      <c r="A71" s="26">
        <v>56</v>
      </c>
      <c r="B71" s="417" t="s">
        <v>90</v>
      </c>
      <c r="C71" s="34" t="s">
        <v>37</v>
      </c>
      <c r="D71" s="34">
        <f>SUM(D72:D75)</f>
        <v>4.91</v>
      </c>
      <c r="E71" s="34">
        <f t="shared" ref="E71:J71" si="16">SUM(E72:E75)</f>
        <v>4.17</v>
      </c>
      <c r="F71" s="34">
        <f t="shared" si="16"/>
        <v>24.009999999999998</v>
      </c>
      <c r="G71" s="34">
        <f t="shared" si="16"/>
        <v>157.58000000000001</v>
      </c>
      <c r="H71" s="63">
        <f t="shared" si="16"/>
        <v>0.17899999999999999</v>
      </c>
      <c r="I71" s="63">
        <f t="shared" si="16"/>
        <v>1.006</v>
      </c>
      <c r="J71" s="34">
        <f t="shared" si="16"/>
        <v>27.115000000000002</v>
      </c>
      <c r="K71" s="34">
        <f>SUM(K72:K75)</f>
        <v>3.5000000000000003E-2</v>
      </c>
      <c r="L71" s="34">
        <f>SUM(L72:L75)</f>
        <v>0.17699999999999999</v>
      </c>
      <c r="M71" s="63">
        <f t="shared" ref="M71:R71" si="17">SUM(M72:M75)</f>
        <v>74.813999999999993</v>
      </c>
      <c r="N71" s="63">
        <f t="shared" si="17"/>
        <v>1.0999999999999999E-2</v>
      </c>
      <c r="O71" s="63">
        <f t="shared" si="17"/>
        <v>37.507999999999996</v>
      </c>
      <c r="P71" s="63">
        <f t="shared" si="17"/>
        <v>1E-3</v>
      </c>
      <c r="Q71" s="63">
        <f t="shared" si="17"/>
        <v>123.44</v>
      </c>
      <c r="R71" s="64">
        <f t="shared" si="17"/>
        <v>1.2289999999999999</v>
      </c>
    </row>
    <row r="72" spans="1:18" ht="13.5" customHeight="1">
      <c r="A72" s="65"/>
      <c r="B72" s="436" t="s">
        <v>23</v>
      </c>
      <c r="C72" s="66" t="s">
        <v>91</v>
      </c>
      <c r="D72" s="30">
        <v>0.53</v>
      </c>
      <c r="E72" s="30">
        <v>2.65</v>
      </c>
      <c r="F72" s="30">
        <v>21.56</v>
      </c>
      <c r="G72" s="30">
        <v>101.87</v>
      </c>
      <c r="H72" s="30">
        <v>0.159</v>
      </c>
      <c r="I72" s="30">
        <v>0.92600000000000005</v>
      </c>
      <c r="J72" s="30">
        <v>26.46</v>
      </c>
      <c r="K72" s="30">
        <v>4.0000000000000001E-3</v>
      </c>
      <c r="L72" s="30">
        <v>0.13200000000000001</v>
      </c>
      <c r="M72" s="30">
        <v>13.23</v>
      </c>
      <c r="N72" s="67">
        <v>7.0000000000000001E-3</v>
      </c>
      <c r="O72" s="67">
        <v>30.43</v>
      </c>
      <c r="P72" s="67">
        <v>0</v>
      </c>
      <c r="Q72" s="67">
        <v>76.73</v>
      </c>
      <c r="R72" s="68">
        <v>1.19</v>
      </c>
    </row>
    <row r="73" spans="1:18" ht="15">
      <c r="A73" s="65"/>
      <c r="B73" s="436" t="s">
        <v>39</v>
      </c>
      <c r="C73" s="66" t="s">
        <v>92</v>
      </c>
      <c r="D73" s="30">
        <v>2.77</v>
      </c>
      <c r="E73" s="30">
        <v>0.06</v>
      </c>
      <c r="F73" s="30">
        <v>0.08</v>
      </c>
      <c r="G73" s="30">
        <v>25.47</v>
      </c>
      <c r="H73" s="30">
        <v>0</v>
      </c>
      <c r="I73" s="30">
        <v>5.0000000000000001E-3</v>
      </c>
      <c r="J73" s="30">
        <v>0</v>
      </c>
      <c r="K73" s="30">
        <v>0.02</v>
      </c>
      <c r="L73" s="30">
        <v>4.4999999999999998E-2</v>
      </c>
      <c r="M73" s="30">
        <v>1.1040000000000001</v>
      </c>
      <c r="N73" s="67">
        <v>0</v>
      </c>
      <c r="O73" s="67">
        <v>2.1999999999999999E-2</v>
      </c>
      <c r="P73" s="67">
        <v>0</v>
      </c>
      <c r="Q73" s="67">
        <v>1.35</v>
      </c>
      <c r="R73" s="68">
        <v>8.9999999999999993E-3</v>
      </c>
    </row>
    <row r="74" spans="1:18" ht="15">
      <c r="A74" s="65"/>
      <c r="B74" s="436" t="s">
        <v>62</v>
      </c>
      <c r="C74" s="66" t="s">
        <v>93</v>
      </c>
      <c r="D74" s="30">
        <v>1.61</v>
      </c>
      <c r="E74" s="30">
        <v>1.46</v>
      </c>
      <c r="F74" s="30">
        <v>2.37</v>
      </c>
      <c r="G74" s="30">
        <v>30.24</v>
      </c>
      <c r="H74" s="30">
        <v>0.02</v>
      </c>
      <c r="I74" s="30">
        <v>7.4999999999999997E-2</v>
      </c>
      <c r="J74" s="30">
        <v>0.65500000000000003</v>
      </c>
      <c r="K74" s="30">
        <v>1.0999999999999999E-2</v>
      </c>
      <c r="L74" s="30">
        <v>0</v>
      </c>
      <c r="M74" s="30">
        <v>60.48</v>
      </c>
      <c r="N74" s="67">
        <v>4.0000000000000001E-3</v>
      </c>
      <c r="O74" s="67">
        <v>7.056</v>
      </c>
      <c r="P74" s="67">
        <v>1E-3</v>
      </c>
      <c r="Q74" s="67">
        <v>45.36</v>
      </c>
      <c r="R74" s="68">
        <v>0.03</v>
      </c>
    </row>
    <row r="75" spans="1:18" ht="15">
      <c r="A75" s="65"/>
      <c r="B75" s="436" t="s">
        <v>89</v>
      </c>
      <c r="C75" s="66" t="s">
        <v>94</v>
      </c>
      <c r="D75" s="30">
        <v>0</v>
      </c>
      <c r="E75" s="30">
        <v>0</v>
      </c>
      <c r="F75" s="30">
        <v>0</v>
      </c>
      <c r="G75" s="30">
        <v>0</v>
      </c>
      <c r="H75" s="69">
        <v>0</v>
      </c>
      <c r="I75" s="69">
        <v>0</v>
      </c>
      <c r="J75" s="30">
        <v>0</v>
      </c>
      <c r="K75" s="67">
        <v>0</v>
      </c>
      <c r="L75" s="67">
        <v>0</v>
      </c>
      <c r="M75" s="70">
        <v>0</v>
      </c>
      <c r="N75" s="70">
        <v>0</v>
      </c>
      <c r="O75" s="70">
        <v>0</v>
      </c>
      <c r="P75" s="70">
        <v>0</v>
      </c>
      <c r="Q75" s="70">
        <v>0</v>
      </c>
      <c r="R75" s="71">
        <v>0</v>
      </c>
    </row>
    <row r="76" spans="1:18" ht="15">
      <c r="A76" s="26" t="s">
        <v>125</v>
      </c>
      <c r="B76" s="417" t="s">
        <v>126</v>
      </c>
      <c r="C76" s="34" t="s">
        <v>40</v>
      </c>
      <c r="D76" s="28">
        <f t="shared" ref="D76:R76" si="18">SUM(D77:D80)</f>
        <v>4.21</v>
      </c>
      <c r="E76" s="28">
        <f t="shared" si="18"/>
        <v>4.6100000000000003</v>
      </c>
      <c r="F76" s="28">
        <f t="shared" si="18"/>
        <v>17.07</v>
      </c>
      <c r="G76" s="28">
        <f t="shared" si="18"/>
        <v>125.56</v>
      </c>
      <c r="H76" s="28">
        <f t="shared" si="18"/>
        <v>1.2E-2</v>
      </c>
      <c r="I76" s="28">
        <f t="shared" si="18"/>
        <v>0.151</v>
      </c>
      <c r="J76" s="28">
        <f t="shared" si="18"/>
        <v>0</v>
      </c>
      <c r="K76" s="28">
        <f t="shared" si="18"/>
        <v>2.7E-2</v>
      </c>
      <c r="L76" s="28">
        <f t="shared" si="18"/>
        <v>7.0000000000000001E-3</v>
      </c>
      <c r="M76" s="28">
        <f t="shared" si="18"/>
        <v>32.504000000000005</v>
      </c>
      <c r="N76" s="28">
        <f t="shared" si="18"/>
        <v>1.0999999999999999E-2</v>
      </c>
      <c r="O76" s="28">
        <f t="shared" si="18"/>
        <v>26.545000000000002</v>
      </c>
      <c r="P76" s="28">
        <f t="shared" si="18"/>
        <v>2E-3</v>
      </c>
      <c r="Q76" s="28">
        <f t="shared" si="18"/>
        <v>124.53999999999999</v>
      </c>
      <c r="R76" s="29">
        <f t="shared" si="18"/>
        <v>0.76100000000000001</v>
      </c>
    </row>
    <row r="77" spans="1:18" ht="15">
      <c r="A77" s="26"/>
      <c r="B77" s="436" t="s">
        <v>31</v>
      </c>
      <c r="C77" s="66" t="s">
        <v>127</v>
      </c>
      <c r="D77" s="31">
        <v>0</v>
      </c>
      <c r="E77" s="31">
        <v>0</v>
      </c>
      <c r="F77" s="31">
        <v>0</v>
      </c>
      <c r="G77" s="31">
        <v>0</v>
      </c>
      <c r="H77" s="31">
        <v>0</v>
      </c>
      <c r="I77" s="31">
        <v>0</v>
      </c>
      <c r="J77" s="31">
        <v>0</v>
      </c>
      <c r="K77" s="31">
        <v>0</v>
      </c>
      <c r="L77" s="31">
        <v>0</v>
      </c>
      <c r="M77" s="31">
        <v>0</v>
      </c>
      <c r="N77" s="32">
        <v>0</v>
      </c>
      <c r="O77" s="32">
        <v>0</v>
      </c>
      <c r="P77" s="32">
        <v>0</v>
      </c>
      <c r="Q77" s="32">
        <v>0</v>
      </c>
      <c r="R77" s="33">
        <v>0</v>
      </c>
    </row>
    <row r="78" spans="1:18" ht="15.75" customHeight="1">
      <c r="A78" s="26"/>
      <c r="B78" s="436" t="s">
        <v>128</v>
      </c>
      <c r="C78" s="66" t="s">
        <v>129</v>
      </c>
      <c r="D78" s="31">
        <v>0.54</v>
      </c>
      <c r="E78" s="31">
        <v>0.33</v>
      </c>
      <c r="F78" s="31">
        <v>0.23</v>
      </c>
      <c r="G78" s="31">
        <v>6.42</v>
      </c>
      <c r="H78" s="31">
        <v>0</v>
      </c>
      <c r="I78" s="31">
        <v>4.0000000000000001E-3</v>
      </c>
      <c r="J78" s="31">
        <v>0</v>
      </c>
      <c r="K78" s="31">
        <v>0</v>
      </c>
      <c r="L78" s="31">
        <v>7.0000000000000001E-3</v>
      </c>
      <c r="M78" s="31">
        <v>2.84</v>
      </c>
      <c r="N78" s="32">
        <v>0</v>
      </c>
      <c r="O78" s="32">
        <v>9.4350000000000005</v>
      </c>
      <c r="P78" s="32">
        <v>0</v>
      </c>
      <c r="Q78" s="32">
        <v>14.54</v>
      </c>
      <c r="R78" s="33">
        <v>0.48799999999999999</v>
      </c>
    </row>
    <row r="79" spans="1:18" ht="30">
      <c r="A79" s="26"/>
      <c r="B79" s="5" t="s">
        <v>69</v>
      </c>
      <c r="C79" s="66" t="s">
        <v>130</v>
      </c>
      <c r="D79" s="31">
        <v>3.67</v>
      </c>
      <c r="E79" s="31">
        <v>4.28</v>
      </c>
      <c r="F79" s="31">
        <v>5.74</v>
      </c>
      <c r="G79" s="31">
        <v>77</v>
      </c>
      <c r="H79" s="31">
        <v>1.2E-2</v>
      </c>
      <c r="I79" s="31">
        <v>0.14699999999999999</v>
      </c>
      <c r="J79" s="31">
        <v>0</v>
      </c>
      <c r="K79" s="31">
        <v>2.7E-2</v>
      </c>
      <c r="L79" s="31">
        <v>0</v>
      </c>
      <c r="M79" s="31">
        <v>29.33</v>
      </c>
      <c r="N79" s="32">
        <v>1.0999999999999999E-2</v>
      </c>
      <c r="O79" s="32">
        <v>17.11</v>
      </c>
      <c r="P79" s="32">
        <v>2E-3</v>
      </c>
      <c r="Q79" s="32">
        <v>110</v>
      </c>
      <c r="R79" s="33">
        <v>0.24</v>
      </c>
    </row>
    <row r="80" spans="1:18" ht="15">
      <c r="A80" s="94"/>
      <c r="B80" s="436" t="s">
        <v>42</v>
      </c>
      <c r="C80" s="66" t="s">
        <v>71</v>
      </c>
      <c r="D80" s="31">
        <v>0</v>
      </c>
      <c r="E80" s="31">
        <v>0</v>
      </c>
      <c r="F80" s="31">
        <v>11.1</v>
      </c>
      <c r="G80" s="31">
        <v>42.14</v>
      </c>
      <c r="H80" s="31">
        <v>0</v>
      </c>
      <c r="I80" s="31">
        <v>0</v>
      </c>
      <c r="J80" s="31">
        <v>0</v>
      </c>
      <c r="K80" s="31">
        <v>0</v>
      </c>
      <c r="L80" s="31">
        <v>0</v>
      </c>
      <c r="M80" s="31">
        <v>0.33400000000000002</v>
      </c>
      <c r="N80" s="32">
        <v>0</v>
      </c>
      <c r="O80" s="32">
        <v>0</v>
      </c>
      <c r="P80" s="32">
        <v>0</v>
      </c>
      <c r="Q80" s="32">
        <v>0</v>
      </c>
      <c r="R80" s="33">
        <v>3.3000000000000002E-2</v>
      </c>
    </row>
    <row r="81" spans="1:18" ht="15">
      <c r="A81" s="46">
        <v>11</v>
      </c>
      <c r="B81" s="438" t="s">
        <v>364</v>
      </c>
      <c r="C81" s="85">
        <v>30</v>
      </c>
      <c r="D81" s="282">
        <f t="shared" ref="D81:R81" si="19">SUM(D82)</f>
        <v>1.98</v>
      </c>
      <c r="E81" s="282">
        <f t="shared" si="19"/>
        <v>0.36</v>
      </c>
      <c r="F81" s="282">
        <f t="shared" si="19"/>
        <v>10.8</v>
      </c>
      <c r="G81" s="282">
        <f t="shared" si="19"/>
        <v>54.3</v>
      </c>
      <c r="H81" s="282">
        <f t="shared" si="19"/>
        <v>5.3999999999999999E-2</v>
      </c>
      <c r="I81" s="282">
        <f t="shared" si="19"/>
        <v>2.4E-2</v>
      </c>
      <c r="J81" s="282">
        <f t="shared" si="19"/>
        <v>0</v>
      </c>
      <c r="K81" s="283">
        <f t="shared" si="19"/>
        <v>0</v>
      </c>
      <c r="L81" s="283">
        <f t="shared" si="19"/>
        <v>0</v>
      </c>
      <c r="M81" s="283">
        <f t="shared" si="19"/>
        <v>0</v>
      </c>
      <c r="N81" s="283">
        <f t="shared" si="19"/>
        <v>0</v>
      </c>
      <c r="O81" s="283">
        <f t="shared" si="19"/>
        <v>0</v>
      </c>
      <c r="P81" s="283">
        <f t="shared" si="19"/>
        <v>0</v>
      </c>
      <c r="Q81" s="283">
        <f t="shared" si="19"/>
        <v>0</v>
      </c>
      <c r="R81" s="284">
        <f t="shared" si="19"/>
        <v>0</v>
      </c>
    </row>
    <row r="82" spans="1:18" thickBot="1">
      <c r="A82" s="46"/>
      <c r="B82" s="61" t="s">
        <v>365</v>
      </c>
      <c r="C82" s="56" t="s">
        <v>46</v>
      </c>
      <c r="D82" s="285">
        <v>1.98</v>
      </c>
      <c r="E82" s="285">
        <v>0.36</v>
      </c>
      <c r="F82" s="285">
        <v>10.8</v>
      </c>
      <c r="G82" s="285">
        <v>54.3</v>
      </c>
      <c r="H82" s="285">
        <v>5.3999999999999999E-2</v>
      </c>
      <c r="I82" s="285">
        <v>2.4E-2</v>
      </c>
      <c r="J82" s="285">
        <v>0</v>
      </c>
      <c r="K82" s="286">
        <v>0</v>
      </c>
      <c r="L82" s="286">
        <v>0</v>
      </c>
      <c r="M82" s="286">
        <v>0</v>
      </c>
      <c r="N82" s="286">
        <v>0</v>
      </c>
      <c r="O82" s="286">
        <v>0</v>
      </c>
      <c r="P82" s="286">
        <v>0</v>
      </c>
      <c r="Q82" s="286">
        <v>0</v>
      </c>
      <c r="R82" s="287">
        <v>0</v>
      </c>
    </row>
    <row r="83" spans="1:18" thickBot="1">
      <c r="A83" s="617" t="s">
        <v>47</v>
      </c>
      <c r="B83" s="618"/>
      <c r="C83" s="619"/>
      <c r="D83" s="180">
        <f t="shared" ref="D83:R83" si="20">SUM(D63,D65,D71,D76,D81,)</f>
        <v>29.214000000000002</v>
      </c>
      <c r="E83" s="180">
        <f t="shared" si="20"/>
        <v>12.552</v>
      </c>
      <c r="F83" s="180">
        <f t="shared" si="20"/>
        <v>61.078000000000003</v>
      </c>
      <c r="G83" s="180">
        <f t="shared" si="20"/>
        <v>476.79700000000003</v>
      </c>
      <c r="H83" s="180">
        <f t="shared" si="20"/>
        <v>0.35</v>
      </c>
      <c r="I83" s="180">
        <f t="shared" si="20"/>
        <v>1.256</v>
      </c>
      <c r="J83" s="180">
        <f t="shared" si="20"/>
        <v>27.972000000000001</v>
      </c>
      <c r="K83" s="180">
        <f t="shared" si="20"/>
        <v>9.2999999999999999E-2</v>
      </c>
      <c r="L83" s="180">
        <f t="shared" si="20"/>
        <v>1.3180000000000001</v>
      </c>
      <c r="M83" s="180">
        <f t="shared" si="20"/>
        <v>158.82499999999999</v>
      </c>
      <c r="N83" s="180">
        <f t="shared" si="20"/>
        <v>0.14000000000000001</v>
      </c>
      <c r="O83" s="180">
        <f t="shared" si="20"/>
        <v>109.682</v>
      </c>
      <c r="P83" s="180">
        <f t="shared" si="20"/>
        <v>24.024000000000001</v>
      </c>
      <c r="Q83" s="180">
        <f t="shared" si="20"/>
        <v>446.995</v>
      </c>
      <c r="R83" s="180">
        <f t="shared" si="20"/>
        <v>4.0910000000000002</v>
      </c>
    </row>
    <row r="84" spans="1:18" ht="16.5" customHeight="1">
      <c r="A84" s="191"/>
      <c r="B84" s="117"/>
      <c r="C84" s="192"/>
      <c r="D84" s="193"/>
      <c r="E84" s="193"/>
      <c r="F84" s="193"/>
      <c r="G84" s="193"/>
      <c r="H84" s="193"/>
      <c r="I84" s="193"/>
      <c r="J84" s="193"/>
      <c r="K84" s="193"/>
      <c r="L84" s="193"/>
      <c r="M84" s="193"/>
      <c r="N84" s="193"/>
      <c r="O84" s="193"/>
      <c r="P84" s="193"/>
      <c r="Q84" s="193"/>
      <c r="R84" s="193"/>
    </row>
    <row r="85" spans="1:18" ht="15" customHeight="1">
      <c r="A85" s="191"/>
      <c r="B85" s="117"/>
      <c r="C85" s="192"/>
      <c r="D85" s="193"/>
      <c r="E85" s="193"/>
      <c r="F85" s="193"/>
      <c r="G85" s="193"/>
      <c r="H85" s="193"/>
      <c r="I85" s="193"/>
      <c r="J85" s="193"/>
      <c r="K85" s="193"/>
      <c r="L85" s="193"/>
      <c r="M85" s="193"/>
      <c r="N85" s="193"/>
      <c r="O85" s="193"/>
      <c r="P85" s="193"/>
      <c r="Q85" s="193"/>
      <c r="R85" s="193"/>
    </row>
    <row r="86" spans="1:18">
      <c r="A86" s="191"/>
      <c r="B86" s="117"/>
      <c r="C86" s="192"/>
      <c r="D86" s="193"/>
      <c r="E86" s="193"/>
      <c r="F86" s="193"/>
      <c r="G86" s="193"/>
      <c r="H86" s="193"/>
      <c r="I86" s="193"/>
      <c r="J86" s="193"/>
      <c r="K86" s="193"/>
      <c r="L86" s="193"/>
      <c r="M86" s="193"/>
      <c r="N86" s="193"/>
      <c r="O86" s="193"/>
      <c r="P86" s="193"/>
      <c r="Q86" s="193"/>
      <c r="R86" s="193"/>
    </row>
    <row r="87" spans="1:18" ht="16.5" thickBot="1">
      <c r="A87" s="648" t="s">
        <v>101</v>
      </c>
      <c r="B87" s="648"/>
      <c r="C87" s="648"/>
      <c r="D87" s="648"/>
      <c r="E87" s="648"/>
      <c r="F87" s="648"/>
      <c r="G87" s="648"/>
      <c r="H87" s="648"/>
      <c r="I87" s="648"/>
      <c r="J87" s="648"/>
      <c r="K87" s="648"/>
      <c r="L87" s="648"/>
      <c r="M87" s="648"/>
      <c r="N87" s="648"/>
      <c r="O87" s="648"/>
      <c r="P87" s="648"/>
      <c r="Q87" s="648"/>
      <c r="R87" s="648"/>
    </row>
    <row r="88" spans="1:18">
      <c r="A88" s="628" t="s">
        <v>1</v>
      </c>
      <c r="B88" s="623" t="s">
        <v>2</v>
      </c>
      <c r="C88" s="631" t="s">
        <v>3</v>
      </c>
      <c r="D88" s="582" t="s">
        <v>4</v>
      </c>
      <c r="E88" s="583"/>
      <c r="F88" s="584"/>
      <c r="G88" s="634" t="s">
        <v>5</v>
      </c>
      <c r="H88" s="582" t="s">
        <v>6</v>
      </c>
      <c r="I88" s="583"/>
      <c r="J88" s="583"/>
      <c r="K88" s="583"/>
      <c r="L88" s="584"/>
      <c r="M88" s="580" t="s">
        <v>7</v>
      </c>
      <c r="N88" s="582"/>
      <c r="O88" s="582"/>
      <c r="P88" s="582"/>
      <c r="Q88" s="582"/>
      <c r="R88" s="633"/>
    </row>
    <row r="89" spans="1:18" ht="32.25" thickBot="1">
      <c r="A89" s="629"/>
      <c r="B89" s="630"/>
      <c r="C89" s="632"/>
      <c r="D89" s="145" t="s">
        <v>8</v>
      </c>
      <c r="E89" s="145" t="s">
        <v>9</v>
      </c>
      <c r="F89" s="145" t="s">
        <v>10</v>
      </c>
      <c r="G89" s="635"/>
      <c r="H89" s="145" t="s">
        <v>11</v>
      </c>
      <c r="I89" s="145" t="s">
        <v>12</v>
      </c>
      <c r="J89" s="145" t="s">
        <v>13</v>
      </c>
      <c r="K89" s="145" t="s">
        <v>79</v>
      </c>
      <c r="L89" s="145" t="s">
        <v>15</v>
      </c>
      <c r="M89" s="146" t="s">
        <v>16</v>
      </c>
      <c r="N89" s="311" t="s">
        <v>17</v>
      </c>
      <c r="O89" s="311" t="s">
        <v>18</v>
      </c>
      <c r="P89" s="311" t="s">
        <v>19</v>
      </c>
      <c r="Q89" s="311" t="s">
        <v>20</v>
      </c>
      <c r="R89" s="312" t="s">
        <v>21</v>
      </c>
    </row>
    <row r="90" spans="1:18" s="304" customFormat="1" ht="43.5">
      <c r="A90" s="313">
        <v>20</v>
      </c>
      <c r="B90" s="441" t="s">
        <v>372</v>
      </c>
      <c r="C90" s="126" t="s">
        <v>29</v>
      </c>
      <c r="D90" s="126">
        <f t="shared" ref="D90:R90" si="21">SUM(D91:D94)</f>
        <v>4.08</v>
      </c>
      <c r="E90" s="126">
        <f t="shared" si="21"/>
        <v>7.0200000000000005</v>
      </c>
      <c r="F90" s="126">
        <f t="shared" si="21"/>
        <v>18.18</v>
      </c>
      <c r="G90" s="126">
        <f t="shared" si="21"/>
        <v>149.01999999999998</v>
      </c>
      <c r="H90" s="126">
        <f t="shared" si="21"/>
        <v>5.6000000000000001E-2</v>
      </c>
      <c r="I90" s="126">
        <f t="shared" si="21"/>
        <v>3.6000000000000004E-2</v>
      </c>
      <c r="J90" s="126">
        <f t="shared" si="21"/>
        <v>21.68</v>
      </c>
      <c r="K90" s="126">
        <f t="shared" si="21"/>
        <v>0.106</v>
      </c>
      <c r="L90" s="126">
        <f t="shared" si="21"/>
        <v>1.2390000000000001</v>
      </c>
      <c r="M90" s="126">
        <f t="shared" si="21"/>
        <v>16.41</v>
      </c>
      <c r="N90" s="126">
        <f t="shared" si="21"/>
        <v>2E-3</v>
      </c>
      <c r="O90" s="126">
        <f t="shared" si="21"/>
        <v>2.532</v>
      </c>
      <c r="P90" s="126">
        <f t="shared" si="21"/>
        <v>0</v>
      </c>
      <c r="Q90" s="126">
        <f t="shared" si="21"/>
        <v>30.544</v>
      </c>
      <c r="R90" s="126">
        <f t="shared" si="21"/>
        <v>0.85399999999999998</v>
      </c>
    </row>
    <row r="91" spans="1:18" s="304" customFormat="1" ht="15">
      <c r="A91" s="186"/>
      <c r="B91" s="436" t="s">
        <v>171</v>
      </c>
      <c r="C91" s="35" t="s">
        <v>374</v>
      </c>
      <c r="D91" s="36">
        <v>0.24</v>
      </c>
      <c r="E91" s="36">
        <v>0.03</v>
      </c>
      <c r="F91" s="36">
        <v>1.38</v>
      </c>
      <c r="G91" s="36">
        <v>6.89</v>
      </c>
      <c r="H91" s="36">
        <v>8.0000000000000002E-3</v>
      </c>
      <c r="I91" s="36">
        <v>4.0000000000000001E-3</v>
      </c>
      <c r="J91" s="36">
        <v>1.68</v>
      </c>
      <c r="K91" s="36">
        <v>0</v>
      </c>
      <c r="L91" s="36">
        <v>3.4000000000000002E-2</v>
      </c>
      <c r="M91" s="36">
        <v>5.21</v>
      </c>
      <c r="N91" s="36">
        <v>0</v>
      </c>
      <c r="O91" s="36">
        <v>2.532</v>
      </c>
      <c r="P91" s="36">
        <v>0</v>
      </c>
      <c r="Q91" s="36">
        <v>9.7439999999999998</v>
      </c>
      <c r="R91" s="187">
        <v>0.13400000000000001</v>
      </c>
    </row>
    <row r="92" spans="1:18" s="304" customFormat="1" ht="15">
      <c r="A92" s="186"/>
      <c r="B92" s="436" t="s">
        <v>150</v>
      </c>
      <c r="C92" s="35" t="s">
        <v>190</v>
      </c>
      <c r="D92" s="36">
        <v>0</v>
      </c>
      <c r="E92" s="36">
        <v>6.99</v>
      </c>
      <c r="F92" s="36">
        <v>0</v>
      </c>
      <c r="G92" s="36">
        <v>62.93</v>
      </c>
      <c r="H92" s="36">
        <v>0</v>
      </c>
      <c r="I92" s="36">
        <v>0</v>
      </c>
      <c r="J92" s="36">
        <v>0</v>
      </c>
      <c r="K92" s="36">
        <v>0</v>
      </c>
      <c r="L92" s="36">
        <v>0.64500000000000002</v>
      </c>
      <c r="M92" s="36">
        <v>0</v>
      </c>
      <c r="N92" s="36">
        <v>0</v>
      </c>
      <c r="O92" s="36">
        <v>0</v>
      </c>
      <c r="P92" s="36">
        <v>0</v>
      </c>
      <c r="Q92" s="36">
        <v>0</v>
      </c>
      <c r="R92" s="36">
        <v>0</v>
      </c>
    </row>
    <row r="93" spans="1:18" s="304" customFormat="1" ht="15">
      <c r="A93" s="186"/>
      <c r="B93" s="436" t="s">
        <v>89</v>
      </c>
      <c r="C93" s="35" t="s">
        <v>191</v>
      </c>
      <c r="D93" s="36">
        <v>0</v>
      </c>
      <c r="E93" s="36">
        <v>0</v>
      </c>
      <c r="F93" s="36">
        <v>0</v>
      </c>
      <c r="G93" s="36">
        <v>0</v>
      </c>
      <c r="H93" s="36">
        <v>0</v>
      </c>
      <c r="I93" s="36">
        <v>0</v>
      </c>
      <c r="J93" s="36">
        <v>0</v>
      </c>
      <c r="K93" s="36">
        <v>0</v>
      </c>
      <c r="L93" s="36">
        <v>0</v>
      </c>
      <c r="M93" s="36">
        <v>0</v>
      </c>
      <c r="N93" s="36">
        <v>0</v>
      </c>
      <c r="O93" s="36">
        <v>0</v>
      </c>
      <c r="P93" s="36">
        <v>0</v>
      </c>
      <c r="Q93" s="36">
        <v>0</v>
      </c>
      <c r="R93" s="36">
        <v>0</v>
      </c>
    </row>
    <row r="94" spans="1:18" s="304" customFormat="1" ht="15">
      <c r="A94" s="186"/>
      <c r="B94" s="436" t="s">
        <v>370</v>
      </c>
      <c r="C94" s="35" t="s">
        <v>373</v>
      </c>
      <c r="D94" s="36">
        <v>3.84</v>
      </c>
      <c r="E94" s="36">
        <v>0</v>
      </c>
      <c r="F94" s="36">
        <v>16.8</v>
      </c>
      <c r="G94" s="36">
        <v>79.2</v>
      </c>
      <c r="H94" s="36">
        <v>4.8000000000000001E-2</v>
      </c>
      <c r="I94" s="36">
        <v>3.2000000000000001E-2</v>
      </c>
      <c r="J94" s="36">
        <v>20</v>
      </c>
      <c r="K94" s="36">
        <v>0.106</v>
      </c>
      <c r="L94" s="36">
        <v>0.56000000000000005</v>
      </c>
      <c r="M94" s="36">
        <v>11.2</v>
      </c>
      <c r="N94" s="36">
        <v>2E-3</v>
      </c>
      <c r="O94" s="36">
        <v>0</v>
      </c>
      <c r="P94" s="36">
        <v>0</v>
      </c>
      <c r="Q94" s="36">
        <v>20.8</v>
      </c>
      <c r="R94" s="187">
        <v>0.72</v>
      </c>
    </row>
    <row r="95" spans="1:18" ht="29.25">
      <c r="A95" s="4">
        <v>308</v>
      </c>
      <c r="B95" s="417" t="s">
        <v>458</v>
      </c>
      <c r="C95" s="13">
        <v>100</v>
      </c>
      <c r="D95" s="89">
        <f t="shared" ref="D95:R95" si="22">SUM(D96:D99)</f>
        <v>14.9</v>
      </c>
      <c r="E95" s="89">
        <f t="shared" si="22"/>
        <v>13.76</v>
      </c>
      <c r="F95" s="89">
        <f t="shared" si="22"/>
        <v>9.06</v>
      </c>
      <c r="G95" s="89">
        <f t="shared" si="22"/>
        <v>219.58</v>
      </c>
      <c r="H95" s="89">
        <f t="shared" si="22"/>
        <v>8.199999999999999E-2</v>
      </c>
      <c r="I95" s="89">
        <f t="shared" si="22"/>
        <v>0.121</v>
      </c>
      <c r="J95" s="89">
        <f t="shared" si="22"/>
        <v>1.3280000000000001</v>
      </c>
      <c r="K95" s="89">
        <f t="shared" si="22"/>
        <v>5.2999999999999999E-2</v>
      </c>
      <c r="L95" s="89">
        <f t="shared" si="22"/>
        <v>0.61299999999999999</v>
      </c>
      <c r="M95" s="89">
        <f t="shared" si="22"/>
        <v>16.100000000000001</v>
      </c>
      <c r="N95" s="89">
        <f t="shared" si="22"/>
        <v>4.0000000000000001E-3</v>
      </c>
      <c r="O95" s="89">
        <f t="shared" si="22"/>
        <v>19.46</v>
      </c>
      <c r="P95" s="89">
        <f t="shared" si="22"/>
        <v>9.9999999999999985E-3</v>
      </c>
      <c r="Q95" s="89">
        <f t="shared" si="22"/>
        <v>59.08</v>
      </c>
      <c r="R95" s="90">
        <f t="shared" si="22"/>
        <v>1.5549999999999999</v>
      </c>
    </row>
    <row r="96" spans="1:18">
      <c r="A96" s="4"/>
      <c r="B96" s="436" t="s">
        <v>31</v>
      </c>
      <c r="C96" s="35" t="s">
        <v>461</v>
      </c>
      <c r="D96" s="10">
        <v>0</v>
      </c>
      <c r="E96" s="10">
        <v>0</v>
      </c>
      <c r="F96" s="10">
        <v>0</v>
      </c>
      <c r="G96" s="10">
        <v>0</v>
      </c>
      <c r="H96" s="10">
        <v>0</v>
      </c>
      <c r="I96" s="10">
        <v>0</v>
      </c>
      <c r="J96" s="10">
        <v>0</v>
      </c>
      <c r="K96" s="10">
        <v>0</v>
      </c>
      <c r="L96" s="10">
        <v>0</v>
      </c>
      <c r="M96" s="10">
        <v>0</v>
      </c>
      <c r="N96" s="10">
        <v>0</v>
      </c>
      <c r="O96" s="10">
        <v>0</v>
      </c>
      <c r="P96" s="10">
        <v>0</v>
      </c>
      <c r="Q96" s="10">
        <v>0</v>
      </c>
      <c r="R96" s="10">
        <v>0</v>
      </c>
    </row>
    <row r="97" spans="1:18">
      <c r="A97" s="4"/>
      <c r="B97" s="436" t="s">
        <v>30</v>
      </c>
      <c r="C97" s="35" t="s">
        <v>460</v>
      </c>
      <c r="D97" s="30">
        <v>13.42</v>
      </c>
      <c r="E97" s="30">
        <v>13.57</v>
      </c>
      <c r="F97" s="30">
        <v>0</v>
      </c>
      <c r="G97" s="30">
        <v>175.52</v>
      </c>
      <c r="H97" s="10">
        <v>5.1999999999999998E-2</v>
      </c>
      <c r="I97" s="10">
        <v>0.11</v>
      </c>
      <c r="J97" s="30">
        <v>1.3280000000000001</v>
      </c>
      <c r="K97" s="10">
        <v>5.2999999999999999E-2</v>
      </c>
      <c r="L97" s="10">
        <v>0.36899999999999999</v>
      </c>
      <c r="M97" s="10">
        <v>11.8</v>
      </c>
      <c r="N97" s="58">
        <v>4.0000000000000001E-3</v>
      </c>
      <c r="O97" s="58">
        <v>13.27</v>
      </c>
      <c r="P97" s="58">
        <v>8.9999999999999993E-3</v>
      </c>
      <c r="Q97" s="58">
        <v>42.77</v>
      </c>
      <c r="R97" s="11">
        <v>1.18</v>
      </c>
    </row>
    <row r="98" spans="1:18" ht="30">
      <c r="A98" s="4"/>
      <c r="B98" s="436" t="s">
        <v>141</v>
      </c>
      <c r="C98" s="35" t="s">
        <v>459</v>
      </c>
      <c r="D98" s="445">
        <v>1.48</v>
      </c>
      <c r="E98" s="445">
        <v>0.19</v>
      </c>
      <c r="F98" s="445">
        <v>9.06</v>
      </c>
      <c r="G98" s="445">
        <v>44.06</v>
      </c>
      <c r="H98" s="10">
        <v>0.03</v>
      </c>
      <c r="I98" s="10">
        <v>1.0999999999999999E-2</v>
      </c>
      <c r="J98" s="445">
        <v>0</v>
      </c>
      <c r="K98" s="10">
        <v>0</v>
      </c>
      <c r="L98" s="10">
        <v>0.24399999999999999</v>
      </c>
      <c r="M98" s="10">
        <v>4.3</v>
      </c>
      <c r="N98" s="58">
        <v>0</v>
      </c>
      <c r="O98" s="58">
        <v>6.19</v>
      </c>
      <c r="P98" s="58">
        <v>1E-3</v>
      </c>
      <c r="Q98" s="58">
        <v>16.309999999999999</v>
      </c>
      <c r="R98" s="11">
        <v>0.375</v>
      </c>
    </row>
    <row r="99" spans="1:18">
      <c r="A99" s="4"/>
      <c r="B99" s="56" t="s">
        <v>34</v>
      </c>
      <c r="C99" s="395" t="s">
        <v>428</v>
      </c>
      <c r="D99" s="5">
        <v>0</v>
      </c>
      <c r="E99" s="5">
        <v>0</v>
      </c>
      <c r="F99" s="5">
        <v>0</v>
      </c>
      <c r="G99" s="5">
        <v>0</v>
      </c>
      <c r="H99" s="10">
        <v>0</v>
      </c>
      <c r="I99" s="10">
        <v>0</v>
      </c>
      <c r="J99" s="10">
        <v>0</v>
      </c>
      <c r="K99" s="10">
        <v>0</v>
      </c>
      <c r="L99" s="10">
        <v>0</v>
      </c>
      <c r="M99" s="10">
        <v>0</v>
      </c>
      <c r="N99" s="58">
        <v>0</v>
      </c>
      <c r="O99" s="58">
        <v>0</v>
      </c>
      <c r="P99" s="58">
        <v>0</v>
      </c>
      <c r="Q99" s="58">
        <v>0</v>
      </c>
      <c r="R99" s="11">
        <v>0</v>
      </c>
    </row>
    <row r="100" spans="1:18" ht="28.5">
      <c r="A100" s="46">
        <v>204</v>
      </c>
      <c r="B100" s="438" t="s">
        <v>111</v>
      </c>
      <c r="C100" s="85">
        <v>180</v>
      </c>
      <c r="D100" s="86">
        <f t="shared" ref="D100:R100" si="23">SUM(D101:D104)</f>
        <v>6.04</v>
      </c>
      <c r="E100" s="86">
        <f t="shared" si="23"/>
        <v>7.915</v>
      </c>
      <c r="F100" s="86">
        <f t="shared" si="23"/>
        <v>48.802</v>
      </c>
      <c r="G100" s="86">
        <f t="shared" si="23"/>
        <v>281.10000000000002</v>
      </c>
      <c r="H100" s="86">
        <f t="shared" si="23"/>
        <v>1E-3</v>
      </c>
      <c r="I100" s="86">
        <f t="shared" si="23"/>
        <v>0.01</v>
      </c>
      <c r="J100" s="86">
        <f t="shared" si="23"/>
        <v>0</v>
      </c>
      <c r="K100" s="86">
        <f t="shared" si="23"/>
        <v>2.8000000000000001E-2</v>
      </c>
      <c r="L100" s="86">
        <f t="shared" si="23"/>
        <v>6.3E-2</v>
      </c>
      <c r="M100" s="86">
        <f t="shared" si="23"/>
        <v>1.512</v>
      </c>
      <c r="N100" s="86">
        <f t="shared" si="23"/>
        <v>0</v>
      </c>
      <c r="O100" s="86">
        <f t="shared" si="23"/>
        <v>3.1E-2</v>
      </c>
      <c r="P100" s="86">
        <f t="shared" si="23"/>
        <v>0</v>
      </c>
      <c r="Q100" s="86">
        <f t="shared" si="23"/>
        <v>1.89</v>
      </c>
      <c r="R100" s="87">
        <f t="shared" si="23"/>
        <v>1.2999999999999999E-2</v>
      </c>
    </row>
    <row r="101" spans="1:18" ht="15">
      <c r="A101" s="88"/>
      <c r="B101" s="61" t="s">
        <v>39</v>
      </c>
      <c r="C101" s="56" t="s">
        <v>112</v>
      </c>
      <c r="D101" s="61">
        <v>4.57</v>
      </c>
      <c r="E101" s="61">
        <v>5.0000000000000001E-3</v>
      </c>
      <c r="F101" s="61">
        <v>8.2000000000000003E-2</v>
      </c>
      <c r="G101" s="61">
        <v>41.7</v>
      </c>
      <c r="H101" s="61">
        <v>1E-3</v>
      </c>
      <c r="I101" s="61">
        <v>0.01</v>
      </c>
      <c r="J101" s="61">
        <v>0</v>
      </c>
      <c r="K101" s="61">
        <v>2.8000000000000001E-2</v>
      </c>
      <c r="L101" s="61">
        <v>6.3E-2</v>
      </c>
      <c r="M101" s="61">
        <v>1.512</v>
      </c>
      <c r="N101" s="77">
        <v>0</v>
      </c>
      <c r="O101" s="77">
        <v>3.1E-2</v>
      </c>
      <c r="P101" s="77">
        <v>0</v>
      </c>
      <c r="Q101" s="77">
        <v>1.89</v>
      </c>
      <c r="R101" s="78">
        <v>1.2999999999999999E-2</v>
      </c>
    </row>
    <row r="102" spans="1:18" ht="15">
      <c r="A102" s="46"/>
      <c r="B102" s="61" t="s">
        <v>31</v>
      </c>
      <c r="C102" s="56" t="s">
        <v>113</v>
      </c>
      <c r="D102" s="61">
        <v>0</v>
      </c>
      <c r="E102" s="61">
        <v>0</v>
      </c>
      <c r="F102" s="61">
        <v>0</v>
      </c>
      <c r="G102" s="61">
        <v>0</v>
      </c>
      <c r="H102" s="61">
        <v>0</v>
      </c>
      <c r="I102" s="61">
        <v>0</v>
      </c>
      <c r="J102" s="61">
        <v>0</v>
      </c>
      <c r="K102" s="61">
        <v>0</v>
      </c>
      <c r="L102" s="61">
        <v>0</v>
      </c>
      <c r="M102" s="61">
        <v>0</v>
      </c>
      <c r="N102" s="77">
        <v>0</v>
      </c>
      <c r="O102" s="77">
        <v>0</v>
      </c>
      <c r="P102" s="77">
        <v>0</v>
      </c>
      <c r="Q102" s="77">
        <v>0</v>
      </c>
      <c r="R102" s="78">
        <v>0</v>
      </c>
    </row>
    <row r="103" spans="1:18" ht="15">
      <c r="A103" s="46"/>
      <c r="B103" s="61" t="s">
        <v>34</v>
      </c>
      <c r="C103" s="56" t="s">
        <v>114</v>
      </c>
      <c r="D103" s="61">
        <v>0</v>
      </c>
      <c r="E103" s="61">
        <v>0</v>
      </c>
      <c r="F103" s="61">
        <v>0</v>
      </c>
      <c r="G103" s="61">
        <v>0</v>
      </c>
      <c r="H103" s="61">
        <v>0</v>
      </c>
      <c r="I103" s="61">
        <v>0</v>
      </c>
      <c r="J103" s="61">
        <v>0</v>
      </c>
      <c r="K103" s="61">
        <v>0</v>
      </c>
      <c r="L103" s="61">
        <v>0</v>
      </c>
      <c r="M103" s="61">
        <v>0</v>
      </c>
      <c r="N103" s="77">
        <v>0</v>
      </c>
      <c r="O103" s="77">
        <v>0</v>
      </c>
      <c r="P103" s="77">
        <v>0</v>
      </c>
      <c r="Q103" s="77">
        <v>0</v>
      </c>
      <c r="R103" s="78">
        <v>0</v>
      </c>
    </row>
    <row r="104" spans="1:18" ht="30">
      <c r="A104" s="88"/>
      <c r="B104" s="61" t="s">
        <v>115</v>
      </c>
      <c r="C104" s="56" t="s">
        <v>63</v>
      </c>
      <c r="D104" s="61">
        <v>1.47</v>
      </c>
      <c r="E104" s="61">
        <v>7.91</v>
      </c>
      <c r="F104" s="61">
        <v>48.72</v>
      </c>
      <c r="G104" s="61">
        <v>239.4</v>
      </c>
      <c r="H104" s="61">
        <v>0</v>
      </c>
      <c r="I104" s="61">
        <v>0</v>
      </c>
      <c r="J104" s="61">
        <v>0</v>
      </c>
      <c r="K104" s="61">
        <v>0</v>
      </c>
      <c r="L104" s="61">
        <v>0</v>
      </c>
      <c r="M104" s="61">
        <v>0</v>
      </c>
      <c r="N104" s="77">
        <v>0</v>
      </c>
      <c r="O104" s="77">
        <v>0</v>
      </c>
      <c r="P104" s="77">
        <v>0</v>
      </c>
      <c r="Q104" s="77">
        <v>0</v>
      </c>
      <c r="R104" s="78">
        <v>0</v>
      </c>
    </row>
    <row r="105" spans="1:18" ht="15">
      <c r="A105" s="46">
        <v>494</v>
      </c>
      <c r="B105" s="438" t="s">
        <v>375</v>
      </c>
      <c r="C105" s="85">
        <v>200</v>
      </c>
      <c r="D105" s="283">
        <f t="shared" ref="D105:R105" si="24">SUM(D106:D109)</f>
        <v>0.36</v>
      </c>
      <c r="E105" s="283">
        <f t="shared" si="24"/>
        <v>0.21099999999999999</v>
      </c>
      <c r="F105" s="283">
        <f t="shared" si="24"/>
        <v>18.61</v>
      </c>
      <c r="G105" s="283">
        <f t="shared" si="24"/>
        <v>79.25</v>
      </c>
      <c r="H105" s="283">
        <f t="shared" si="24"/>
        <v>1.3000000000000001E-2</v>
      </c>
      <c r="I105" s="283">
        <f t="shared" si="24"/>
        <v>1.8000000000000002E-2</v>
      </c>
      <c r="J105" s="283">
        <f t="shared" si="24"/>
        <v>66.099999999999994</v>
      </c>
      <c r="K105" s="283">
        <f t="shared" si="24"/>
        <v>0</v>
      </c>
      <c r="L105" s="283">
        <f t="shared" si="24"/>
        <v>1.4E-2</v>
      </c>
      <c r="M105" s="283">
        <f t="shared" si="24"/>
        <v>9.82</v>
      </c>
      <c r="N105" s="283">
        <f t="shared" si="24"/>
        <v>0</v>
      </c>
      <c r="O105" s="283">
        <f t="shared" si="24"/>
        <v>5.24</v>
      </c>
      <c r="P105" s="283">
        <f t="shared" si="24"/>
        <v>0</v>
      </c>
      <c r="Q105" s="283">
        <f t="shared" si="24"/>
        <v>9.7800000000000011</v>
      </c>
      <c r="R105" s="284">
        <f t="shared" si="24"/>
        <v>0.92500000000000004</v>
      </c>
    </row>
    <row r="106" spans="1:18" ht="15">
      <c r="A106" s="318"/>
      <c r="B106" s="61" t="s">
        <v>98</v>
      </c>
      <c r="C106" s="56" t="s">
        <v>376</v>
      </c>
      <c r="D106" s="279">
        <v>0</v>
      </c>
      <c r="E106" s="279">
        <v>0</v>
      </c>
      <c r="F106" s="279">
        <v>0</v>
      </c>
      <c r="G106" s="279">
        <v>0</v>
      </c>
      <c r="H106" s="279">
        <v>0</v>
      </c>
      <c r="I106" s="279">
        <v>0</v>
      </c>
      <c r="J106" s="279">
        <v>0</v>
      </c>
      <c r="K106" s="279">
        <v>0</v>
      </c>
      <c r="L106" s="279">
        <v>0</v>
      </c>
      <c r="M106" s="279">
        <v>0</v>
      </c>
      <c r="N106" s="279">
        <v>0</v>
      </c>
      <c r="O106" s="279">
        <v>0</v>
      </c>
      <c r="P106" s="279">
        <v>0</v>
      </c>
      <c r="Q106" s="279">
        <v>0</v>
      </c>
      <c r="R106" s="281">
        <v>0</v>
      </c>
    </row>
    <row r="107" spans="1:18" ht="15">
      <c r="A107" s="318"/>
      <c r="B107" s="61" t="s">
        <v>64</v>
      </c>
      <c r="C107" s="56" t="s">
        <v>66</v>
      </c>
      <c r="D107" s="279">
        <v>0</v>
      </c>
      <c r="E107" s="279">
        <v>0</v>
      </c>
      <c r="F107" s="279">
        <v>14.97</v>
      </c>
      <c r="G107" s="279">
        <v>59.85</v>
      </c>
      <c r="H107" s="279">
        <v>0</v>
      </c>
      <c r="I107" s="279">
        <v>0</v>
      </c>
      <c r="J107" s="279">
        <v>0</v>
      </c>
      <c r="K107" s="279">
        <v>0</v>
      </c>
      <c r="L107" s="279">
        <v>0</v>
      </c>
      <c r="M107" s="279">
        <v>0.45</v>
      </c>
      <c r="N107" s="279">
        <v>0</v>
      </c>
      <c r="O107" s="279">
        <v>0</v>
      </c>
      <c r="P107" s="279">
        <v>0</v>
      </c>
      <c r="Q107" s="279">
        <v>0</v>
      </c>
      <c r="R107" s="281">
        <v>4.4999999999999998E-2</v>
      </c>
    </row>
    <row r="108" spans="1:18" ht="15">
      <c r="A108" s="318"/>
      <c r="B108" s="61" t="s">
        <v>377</v>
      </c>
      <c r="C108" s="319" t="s">
        <v>110</v>
      </c>
      <c r="D108" s="279">
        <v>0.2</v>
      </c>
      <c r="E108" s="279">
        <v>5.0999999999999997E-2</v>
      </c>
      <c r="F108" s="279">
        <v>0.04</v>
      </c>
      <c r="G108" s="279">
        <v>1.4</v>
      </c>
      <c r="H108" s="279">
        <v>1E-3</v>
      </c>
      <c r="I108" s="279">
        <v>0.01</v>
      </c>
      <c r="J108" s="279">
        <v>0.1</v>
      </c>
      <c r="K108" s="5">
        <v>0</v>
      </c>
      <c r="L108" s="5">
        <v>0</v>
      </c>
      <c r="M108" s="131">
        <v>2.97</v>
      </c>
      <c r="N108" s="135">
        <v>0</v>
      </c>
      <c r="O108" s="75">
        <v>4.4000000000000004</v>
      </c>
      <c r="P108" s="135">
        <v>0</v>
      </c>
      <c r="Q108" s="75">
        <v>8.24</v>
      </c>
      <c r="R108" s="78">
        <v>0</v>
      </c>
    </row>
    <row r="109" spans="1:18" ht="15">
      <c r="A109" s="318"/>
      <c r="B109" s="61" t="s">
        <v>378</v>
      </c>
      <c r="C109" s="319" t="s">
        <v>379</v>
      </c>
      <c r="D109" s="279">
        <v>0.16</v>
      </c>
      <c r="E109" s="279">
        <v>0.16</v>
      </c>
      <c r="F109" s="279">
        <v>3.6</v>
      </c>
      <c r="G109" s="279">
        <v>18</v>
      </c>
      <c r="H109" s="279">
        <v>1.2E-2</v>
      </c>
      <c r="I109" s="279">
        <v>8.0000000000000002E-3</v>
      </c>
      <c r="J109" s="279">
        <v>66</v>
      </c>
      <c r="K109" s="279">
        <v>0</v>
      </c>
      <c r="L109" s="279">
        <v>1.4E-2</v>
      </c>
      <c r="M109" s="279">
        <v>6.4</v>
      </c>
      <c r="N109" s="280">
        <v>0</v>
      </c>
      <c r="O109" s="280">
        <v>0.84</v>
      </c>
      <c r="P109" s="280">
        <v>0</v>
      </c>
      <c r="Q109" s="280">
        <v>1.54</v>
      </c>
      <c r="R109" s="281">
        <v>0.88</v>
      </c>
    </row>
    <row r="110" spans="1:18" ht="15">
      <c r="A110" s="46">
        <v>11</v>
      </c>
      <c r="B110" s="438" t="s">
        <v>364</v>
      </c>
      <c r="C110" s="85">
        <v>30</v>
      </c>
      <c r="D110" s="282">
        <f t="shared" ref="D110:R110" si="25">SUM(D111)</f>
        <v>1.98</v>
      </c>
      <c r="E110" s="282">
        <f t="shared" si="25"/>
        <v>0.36</v>
      </c>
      <c r="F110" s="282">
        <f t="shared" si="25"/>
        <v>10.8</v>
      </c>
      <c r="G110" s="282">
        <f t="shared" si="25"/>
        <v>54.3</v>
      </c>
      <c r="H110" s="282">
        <f t="shared" si="25"/>
        <v>5.3999999999999999E-2</v>
      </c>
      <c r="I110" s="282">
        <f t="shared" si="25"/>
        <v>2.4E-2</v>
      </c>
      <c r="J110" s="282">
        <f t="shared" si="25"/>
        <v>0</v>
      </c>
      <c r="K110" s="283">
        <f t="shared" si="25"/>
        <v>0</v>
      </c>
      <c r="L110" s="283">
        <f t="shared" si="25"/>
        <v>0</v>
      </c>
      <c r="M110" s="283">
        <f t="shared" si="25"/>
        <v>0</v>
      </c>
      <c r="N110" s="283">
        <f t="shared" si="25"/>
        <v>0</v>
      </c>
      <c r="O110" s="283">
        <f t="shared" si="25"/>
        <v>0</v>
      </c>
      <c r="P110" s="283">
        <f t="shared" si="25"/>
        <v>0</v>
      </c>
      <c r="Q110" s="283">
        <f t="shared" si="25"/>
        <v>0</v>
      </c>
      <c r="R110" s="283">
        <f t="shared" si="25"/>
        <v>0</v>
      </c>
    </row>
    <row r="111" spans="1:18" thickBot="1">
      <c r="A111" s="46"/>
      <c r="B111" s="61" t="s">
        <v>365</v>
      </c>
      <c r="C111" s="56" t="s">
        <v>46</v>
      </c>
      <c r="D111" s="285">
        <v>1.98</v>
      </c>
      <c r="E111" s="285">
        <v>0.36</v>
      </c>
      <c r="F111" s="285">
        <v>10.8</v>
      </c>
      <c r="G111" s="285">
        <v>54.3</v>
      </c>
      <c r="H111" s="285">
        <v>5.3999999999999999E-2</v>
      </c>
      <c r="I111" s="285">
        <v>2.4E-2</v>
      </c>
      <c r="J111" s="285">
        <v>0</v>
      </c>
      <c r="K111" s="131">
        <v>0</v>
      </c>
      <c r="L111" s="131">
        <v>0</v>
      </c>
      <c r="M111" s="131">
        <v>0</v>
      </c>
      <c r="N111" s="131">
        <v>0</v>
      </c>
      <c r="O111" s="131">
        <v>0</v>
      </c>
      <c r="P111" s="131">
        <v>0</v>
      </c>
      <c r="Q111" s="131">
        <v>0</v>
      </c>
      <c r="R111" s="136">
        <v>0</v>
      </c>
    </row>
    <row r="112" spans="1:18" thickBot="1">
      <c r="A112" s="617" t="s">
        <v>47</v>
      </c>
      <c r="B112" s="618"/>
      <c r="C112" s="619"/>
      <c r="D112" s="180">
        <f t="shared" ref="D112:R112" si="26">SUM(D90,D95,D100,D105,D110,)</f>
        <v>27.36</v>
      </c>
      <c r="E112" s="180">
        <f t="shared" si="26"/>
        <v>29.265999999999998</v>
      </c>
      <c r="F112" s="180">
        <f t="shared" si="26"/>
        <v>105.452</v>
      </c>
      <c r="G112" s="180">
        <f t="shared" si="26"/>
        <v>783.25</v>
      </c>
      <c r="H112" s="180">
        <f t="shared" si="26"/>
        <v>0.20599999999999999</v>
      </c>
      <c r="I112" s="180">
        <f t="shared" si="26"/>
        <v>0.20899999999999999</v>
      </c>
      <c r="J112" s="180">
        <f t="shared" si="26"/>
        <v>89.10799999999999</v>
      </c>
      <c r="K112" s="180">
        <f t="shared" si="26"/>
        <v>0.187</v>
      </c>
      <c r="L112" s="180">
        <f t="shared" si="26"/>
        <v>1.929</v>
      </c>
      <c r="M112" s="180">
        <f t="shared" si="26"/>
        <v>43.842000000000006</v>
      </c>
      <c r="N112" s="180">
        <f t="shared" si="26"/>
        <v>6.0000000000000001E-3</v>
      </c>
      <c r="O112" s="180">
        <f t="shared" si="26"/>
        <v>27.262999999999998</v>
      </c>
      <c r="P112" s="180">
        <f t="shared" si="26"/>
        <v>9.9999999999999985E-3</v>
      </c>
      <c r="Q112" s="180">
        <f t="shared" si="26"/>
        <v>101.294</v>
      </c>
      <c r="R112" s="180">
        <f t="shared" si="26"/>
        <v>3.3469999999999995</v>
      </c>
    </row>
    <row r="113" spans="1:18" ht="18.75">
      <c r="A113" s="191"/>
      <c r="B113" s="117"/>
      <c r="C113" s="191"/>
      <c r="D113" s="194"/>
      <c r="E113" s="194"/>
      <c r="F113" s="195"/>
      <c r="G113" s="194"/>
      <c r="H113" s="194"/>
      <c r="I113" s="194"/>
      <c r="J113" s="194"/>
      <c r="K113" s="194"/>
      <c r="L113" s="194"/>
      <c r="M113" s="194"/>
      <c r="N113" s="194"/>
      <c r="O113" s="194"/>
      <c r="P113" s="194"/>
      <c r="Q113" s="194"/>
      <c r="R113" s="194"/>
    </row>
    <row r="114" spans="1:18" ht="18.75">
      <c r="A114" s="191"/>
      <c r="B114" s="117"/>
      <c r="C114" s="191"/>
      <c r="D114" s="194"/>
      <c r="E114" s="194"/>
      <c r="F114" s="195"/>
      <c r="G114" s="194"/>
      <c r="H114" s="194"/>
      <c r="I114" s="194"/>
      <c r="J114" s="194"/>
      <c r="K114" s="194"/>
      <c r="L114" s="194"/>
      <c r="M114" s="194"/>
      <c r="N114" s="194"/>
      <c r="O114" s="194"/>
      <c r="P114" s="194"/>
      <c r="Q114" s="194"/>
      <c r="R114" s="194"/>
    </row>
    <row r="115" spans="1:18" ht="18.75">
      <c r="A115" s="191"/>
      <c r="B115" s="117"/>
      <c r="C115" s="191"/>
      <c r="D115" s="194"/>
      <c r="E115" s="194"/>
      <c r="F115" s="195"/>
      <c r="G115" s="194"/>
      <c r="H115" s="194"/>
      <c r="I115" s="194"/>
      <c r="J115" s="194"/>
      <c r="K115" s="194"/>
      <c r="L115" s="194"/>
      <c r="M115" s="194"/>
      <c r="N115" s="194"/>
      <c r="O115" s="194"/>
      <c r="P115" s="194"/>
      <c r="Q115" s="194"/>
      <c r="R115" s="194"/>
    </row>
    <row r="116" spans="1:18" thickBot="1">
      <c r="A116" s="636" t="s">
        <v>116</v>
      </c>
      <c r="B116" s="636"/>
      <c r="C116" s="636"/>
      <c r="D116" s="636"/>
      <c r="E116" s="636"/>
      <c r="F116" s="636"/>
      <c r="G116" s="636"/>
      <c r="H116" s="636"/>
      <c r="I116" s="636"/>
      <c r="J116" s="636"/>
      <c r="K116" s="636"/>
      <c r="L116" s="636"/>
      <c r="M116" s="636"/>
      <c r="N116" s="636"/>
      <c r="O116" s="636"/>
      <c r="P116" s="636"/>
      <c r="Q116" s="636"/>
      <c r="R116" s="636"/>
    </row>
    <row r="117" spans="1:18">
      <c r="A117" s="621" t="s">
        <v>1</v>
      </c>
      <c r="B117" s="623" t="s">
        <v>2</v>
      </c>
      <c r="C117" s="623" t="s">
        <v>3</v>
      </c>
      <c r="D117" s="625" t="s">
        <v>4</v>
      </c>
      <c r="E117" s="626"/>
      <c r="F117" s="627"/>
      <c r="G117" s="623" t="s">
        <v>5</v>
      </c>
      <c r="H117" s="582" t="s">
        <v>6</v>
      </c>
      <c r="I117" s="583"/>
      <c r="J117" s="583"/>
      <c r="K117" s="583"/>
      <c r="L117" s="584"/>
      <c r="M117" s="580" t="s">
        <v>7</v>
      </c>
      <c r="N117" s="582"/>
      <c r="O117" s="582"/>
      <c r="P117" s="582"/>
      <c r="Q117" s="582"/>
      <c r="R117" s="633"/>
    </row>
    <row r="118" spans="1:18" ht="16.5" thickBot="1">
      <c r="A118" s="622"/>
      <c r="B118" s="624"/>
      <c r="C118" s="624"/>
      <c r="D118" s="24" t="s">
        <v>49</v>
      </c>
      <c r="E118" s="24" t="s">
        <v>50</v>
      </c>
      <c r="F118" s="24" t="s">
        <v>51</v>
      </c>
      <c r="G118" s="624"/>
      <c r="H118" s="157" t="s">
        <v>11</v>
      </c>
      <c r="I118" s="157" t="s">
        <v>12</v>
      </c>
      <c r="J118" s="157" t="s">
        <v>13</v>
      </c>
      <c r="K118" s="157" t="s">
        <v>79</v>
      </c>
      <c r="L118" s="157" t="s">
        <v>15</v>
      </c>
      <c r="M118" s="177" t="s">
        <v>16</v>
      </c>
      <c r="N118" s="178" t="s">
        <v>17</v>
      </c>
      <c r="O118" s="178" t="s">
        <v>18</v>
      </c>
      <c r="P118" s="178" t="s">
        <v>19</v>
      </c>
      <c r="Q118" s="178" t="s">
        <v>20</v>
      </c>
      <c r="R118" s="179" t="s">
        <v>21</v>
      </c>
    </row>
    <row r="119" spans="1:18">
      <c r="A119" s="37">
        <v>92</v>
      </c>
      <c r="B119" s="438" t="s">
        <v>183</v>
      </c>
      <c r="C119" s="309">
        <v>100</v>
      </c>
      <c r="D119" s="310">
        <f t="shared" ref="D119:R119" si="27">SUM(D120:D123)</f>
        <v>0.86</v>
      </c>
      <c r="E119" s="310">
        <f t="shared" si="27"/>
        <v>5.22</v>
      </c>
      <c r="F119" s="310">
        <f t="shared" si="27"/>
        <v>16.149999999999999</v>
      </c>
      <c r="G119" s="310">
        <f t="shared" si="27"/>
        <v>116.83</v>
      </c>
      <c r="H119" s="310">
        <f t="shared" si="27"/>
        <v>4.4999999999999998E-2</v>
      </c>
      <c r="I119" s="310">
        <f t="shared" si="27"/>
        <v>4.9000000000000002E-2</v>
      </c>
      <c r="J119" s="310">
        <f t="shared" si="27"/>
        <v>6.9499999999999993</v>
      </c>
      <c r="K119" s="310">
        <f t="shared" si="27"/>
        <v>1.0620000000000001</v>
      </c>
      <c r="L119" s="310">
        <f t="shared" si="27"/>
        <v>0.29799999999999999</v>
      </c>
      <c r="M119" s="310">
        <f t="shared" si="27"/>
        <v>36.599000000000004</v>
      </c>
      <c r="N119" s="310">
        <f t="shared" si="27"/>
        <v>4.0000000000000001E-3</v>
      </c>
      <c r="O119" s="310">
        <f t="shared" si="27"/>
        <v>24.01</v>
      </c>
      <c r="P119" s="310">
        <f t="shared" si="27"/>
        <v>0</v>
      </c>
      <c r="Q119" s="310">
        <f t="shared" si="27"/>
        <v>33.879999999999995</v>
      </c>
      <c r="R119" s="314">
        <f t="shared" si="27"/>
        <v>0.91500000000000004</v>
      </c>
    </row>
    <row r="120" spans="1:18">
      <c r="A120" s="37"/>
      <c r="B120" s="5" t="s">
        <v>41</v>
      </c>
      <c r="C120" s="60" t="s">
        <v>184</v>
      </c>
      <c r="D120" s="108">
        <v>0.17</v>
      </c>
      <c r="E120" s="108">
        <v>0.17</v>
      </c>
      <c r="F120" s="108">
        <v>4.21</v>
      </c>
      <c r="G120" s="108">
        <v>20.21</v>
      </c>
      <c r="H120" s="118">
        <v>3.9E-2</v>
      </c>
      <c r="I120" s="118">
        <v>4.4999999999999998E-2</v>
      </c>
      <c r="J120" s="108">
        <v>4.3</v>
      </c>
      <c r="K120" s="108">
        <v>2E-3</v>
      </c>
      <c r="L120" s="108">
        <v>8.5999999999999993E-2</v>
      </c>
      <c r="M120" s="118">
        <v>33.15</v>
      </c>
      <c r="N120" s="119">
        <v>1E-3</v>
      </c>
      <c r="O120" s="119">
        <v>3.87</v>
      </c>
      <c r="P120" s="119">
        <v>0</v>
      </c>
      <c r="Q120" s="119">
        <v>4.7300000000000004</v>
      </c>
      <c r="R120" s="120">
        <v>0.45</v>
      </c>
    </row>
    <row r="121" spans="1:18">
      <c r="A121" s="37"/>
      <c r="B121" s="5" t="s">
        <v>28</v>
      </c>
      <c r="C121" s="60" t="s">
        <v>185</v>
      </c>
      <c r="D121" s="108">
        <v>0.69</v>
      </c>
      <c r="E121" s="108">
        <v>0.05</v>
      </c>
      <c r="F121" s="108">
        <v>3.66</v>
      </c>
      <c r="G121" s="108">
        <v>18.55</v>
      </c>
      <c r="H121" s="118">
        <v>6.0000000000000001E-3</v>
      </c>
      <c r="I121" s="118">
        <v>4.0000000000000001E-3</v>
      </c>
      <c r="J121" s="108">
        <v>2.65</v>
      </c>
      <c r="K121" s="108">
        <v>1.06</v>
      </c>
      <c r="L121" s="108">
        <v>0.21199999999999999</v>
      </c>
      <c r="M121" s="118">
        <v>3.2</v>
      </c>
      <c r="N121" s="119">
        <v>3.0000000000000001E-3</v>
      </c>
      <c r="O121" s="119">
        <v>20.14</v>
      </c>
      <c r="P121" s="119">
        <v>0</v>
      </c>
      <c r="Q121" s="119">
        <v>29.15</v>
      </c>
      <c r="R121" s="120">
        <v>0.44</v>
      </c>
    </row>
    <row r="122" spans="1:18">
      <c r="A122" s="37"/>
      <c r="B122" s="61" t="s">
        <v>64</v>
      </c>
      <c r="C122" s="84" t="s">
        <v>186</v>
      </c>
      <c r="D122" s="118">
        <v>0</v>
      </c>
      <c r="E122" s="118">
        <v>0</v>
      </c>
      <c r="F122" s="118">
        <v>8.2799999999999994</v>
      </c>
      <c r="G122" s="118">
        <v>33.119999999999997</v>
      </c>
      <c r="H122" s="118">
        <v>0</v>
      </c>
      <c r="I122" s="118">
        <v>0</v>
      </c>
      <c r="J122" s="118">
        <v>0</v>
      </c>
      <c r="K122" s="118">
        <v>0</v>
      </c>
      <c r="L122" s="118">
        <v>0</v>
      </c>
      <c r="M122" s="118">
        <v>0.249</v>
      </c>
      <c r="N122" s="119">
        <v>0</v>
      </c>
      <c r="O122" s="119">
        <v>0</v>
      </c>
      <c r="P122" s="119">
        <v>0</v>
      </c>
      <c r="Q122" s="119">
        <v>0</v>
      </c>
      <c r="R122" s="120">
        <v>2.5000000000000001E-2</v>
      </c>
    </row>
    <row r="123" spans="1:18">
      <c r="A123" s="37"/>
      <c r="B123" s="61" t="s">
        <v>150</v>
      </c>
      <c r="C123" s="84" t="s">
        <v>105</v>
      </c>
      <c r="D123" s="118">
        <v>0</v>
      </c>
      <c r="E123" s="118">
        <v>5</v>
      </c>
      <c r="F123" s="118">
        <v>0</v>
      </c>
      <c r="G123" s="118">
        <v>44.95</v>
      </c>
      <c r="H123" s="118">
        <v>0</v>
      </c>
      <c r="I123" s="118">
        <v>0</v>
      </c>
      <c r="J123" s="118">
        <v>0</v>
      </c>
      <c r="K123" s="118">
        <v>0</v>
      </c>
      <c r="L123" s="118">
        <v>0</v>
      </c>
      <c r="M123" s="118">
        <v>0</v>
      </c>
      <c r="N123" s="119">
        <v>0</v>
      </c>
      <c r="O123" s="119">
        <v>0</v>
      </c>
      <c r="P123" s="119">
        <v>0</v>
      </c>
      <c r="Q123" s="119">
        <v>0</v>
      </c>
      <c r="R123" s="120">
        <v>0</v>
      </c>
    </row>
    <row r="124" spans="1:18" ht="15">
      <c r="A124" s="46">
        <v>215</v>
      </c>
      <c r="B124" s="437" t="s">
        <v>143</v>
      </c>
      <c r="C124" s="15" t="s">
        <v>438</v>
      </c>
      <c r="D124" s="410">
        <f t="shared" ref="D124:R124" si="28">SUM(D125:D128)</f>
        <v>14.87</v>
      </c>
      <c r="E124" s="410">
        <f t="shared" si="28"/>
        <v>23.36</v>
      </c>
      <c r="F124" s="410">
        <f t="shared" si="28"/>
        <v>2.92</v>
      </c>
      <c r="G124" s="410">
        <f t="shared" si="28"/>
        <v>281.72000000000003</v>
      </c>
      <c r="H124" s="410">
        <f t="shared" si="28"/>
        <v>0.106</v>
      </c>
      <c r="I124" s="410">
        <f t="shared" si="28"/>
        <v>0.56400000000000006</v>
      </c>
      <c r="J124" s="410">
        <f t="shared" si="28"/>
        <v>0.24399999999999999</v>
      </c>
      <c r="K124" s="132">
        <f t="shared" si="28"/>
        <v>0.28200000000000003</v>
      </c>
      <c r="L124" s="132">
        <f t="shared" si="28"/>
        <v>0.59400000000000008</v>
      </c>
      <c r="M124" s="410">
        <f t="shared" si="28"/>
        <v>180.39599999999999</v>
      </c>
      <c r="N124" s="410">
        <f t="shared" si="28"/>
        <v>2.7999999999999997E-2</v>
      </c>
      <c r="O124" s="410">
        <f t="shared" si="28"/>
        <v>25.946999999999999</v>
      </c>
      <c r="P124" s="410">
        <f t="shared" si="28"/>
        <v>0.03</v>
      </c>
      <c r="Q124" s="410">
        <f t="shared" si="28"/>
        <v>271.62</v>
      </c>
      <c r="R124" s="411">
        <f t="shared" si="28"/>
        <v>2.3260000000000001</v>
      </c>
    </row>
    <row r="125" spans="1:18" ht="30">
      <c r="A125" s="46"/>
      <c r="B125" s="5" t="s">
        <v>69</v>
      </c>
      <c r="C125" s="395" t="s">
        <v>449</v>
      </c>
      <c r="D125" s="5">
        <v>1.22</v>
      </c>
      <c r="E125" s="5">
        <v>1.42</v>
      </c>
      <c r="F125" s="5">
        <v>1.91</v>
      </c>
      <c r="G125" s="5">
        <v>25.57</v>
      </c>
      <c r="H125" s="137">
        <v>0</v>
      </c>
      <c r="I125" s="137">
        <v>6.0000000000000001E-3</v>
      </c>
      <c r="J125" s="5">
        <v>0.24399999999999999</v>
      </c>
      <c r="K125" s="131">
        <v>2.4E-2</v>
      </c>
      <c r="L125" s="131">
        <v>5.3999999999999999E-2</v>
      </c>
      <c r="M125" s="137">
        <v>1.296</v>
      </c>
      <c r="N125" s="138">
        <v>0</v>
      </c>
      <c r="O125" s="138">
        <v>2.7E-2</v>
      </c>
      <c r="P125" s="138">
        <v>0</v>
      </c>
      <c r="Q125" s="138">
        <v>1.62</v>
      </c>
      <c r="R125" s="139">
        <v>1.0999999999999999E-2</v>
      </c>
    </row>
    <row r="126" spans="1:18" ht="15">
      <c r="A126" s="46"/>
      <c r="B126" s="5" t="s">
        <v>39</v>
      </c>
      <c r="C126" s="395" t="s">
        <v>434</v>
      </c>
      <c r="D126" s="5">
        <v>0.09</v>
      </c>
      <c r="E126" s="5">
        <v>4.34</v>
      </c>
      <c r="F126" s="5">
        <v>0.12</v>
      </c>
      <c r="G126" s="5">
        <v>39.99</v>
      </c>
      <c r="H126" s="137">
        <v>4.2999999999999997E-2</v>
      </c>
      <c r="I126" s="137">
        <v>0.16200000000000001</v>
      </c>
      <c r="J126" s="5">
        <v>0</v>
      </c>
      <c r="K126" s="131">
        <v>2.4E-2</v>
      </c>
      <c r="L126" s="131">
        <v>0</v>
      </c>
      <c r="M126" s="137">
        <v>129.6</v>
      </c>
      <c r="N126" s="138">
        <v>0.01</v>
      </c>
      <c r="O126" s="138">
        <v>15.12</v>
      </c>
      <c r="P126" s="138">
        <v>2E-3</v>
      </c>
      <c r="Q126" s="138">
        <v>97.2</v>
      </c>
      <c r="R126" s="139">
        <v>6.5000000000000002E-2</v>
      </c>
    </row>
    <row r="127" spans="1:18" ht="15">
      <c r="A127" s="46"/>
      <c r="B127" s="5" t="s">
        <v>39</v>
      </c>
      <c r="C127" s="395" t="s">
        <v>433</v>
      </c>
      <c r="D127" s="5">
        <v>0.11</v>
      </c>
      <c r="E127" s="5">
        <v>5.42</v>
      </c>
      <c r="F127" s="5">
        <v>0.15</v>
      </c>
      <c r="G127" s="5">
        <v>49.92</v>
      </c>
      <c r="H127" s="137">
        <v>0</v>
      </c>
      <c r="I127" s="137">
        <v>0</v>
      </c>
      <c r="J127" s="5">
        <v>0</v>
      </c>
      <c r="K127" s="131">
        <v>0</v>
      </c>
      <c r="L127" s="131">
        <v>0</v>
      </c>
      <c r="M127" s="137">
        <v>0</v>
      </c>
      <c r="N127" s="138">
        <v>0</v>
      </c>
      <c r="O127" s="138">
        <v>0</v>
      </c>
      <c r="P127" s="138">
        <v>0</v>
      </c>
      <c r="Q127" s="138">
        <v>0</v>
      </c>
      <c r="R127" s="139">
        <v>0</v>
      </c>
    </row>
    <row r="128" spans="1:18" ht="30">
      <c r="A128" s="46"/>
      <c r="B128" s="5" t="s">
        <v>87</v>
      </c>
      <c r="C128" s="395" t="s">
        <v>448</v>
      </c>
      <c r="D128" s="5">
        <v>13.45</v>
      </c>
      <c r="E128" s="5">
        <v>12.18</v>
      </c>
      <c r="F128" s="5">
        <v>0.74</v>
      </c>
      <c r="G128" s="5">
        <v>166.24</v>
      </c>
      <c r="H128" s="137">
        <v>6.3E-2</v>
      </c>
      <c r="I128" s="137">
        <v>0.39600000000000002</v>
      </c>
      <c r="J128" s="5">
        <v>0</v>
      </c>
      <c r="K128" s="131">
        <v>0.23400000000000001</v>
      </c>
      <c r="L128" s="131">
        <v>0.54</v>
      </c>
      <c r="M128" s="137">
        <v>49.5</v>
      </c>
      <c r="N128" s="138">
        <v>1.7999999999999999E-2</v>
      </c>
      <c r="O128" s="138">
        <v>10.8</v>
      </c>
      <c r="P128" s="138">
        <v>2.8000000000000001E-2</v>
      </c>
      <c r="Q128" s="138">
        <v>172.8</v>
      </c>
      <c r="R128" s="139">
        <v>2.25</v>
      </c>
    </row>
    <row r="129" spans="1:18" ht="28.5">
      <c r="A129" s="37">
        <v>395</v>
      </c>
      <c r="B129" s="437" t="s">
        <v>67</v>
      </c>
      <c r="C129" s="12" t="s">
        <v>40</v>
      </c>
      <c r="D129" s="38">
        <f t="shared" ref="D129:R129" si="29">SUM(D130:D133)</f>
        <v>3.59</v>
      </c>
      <c r="E129" s="38">
        <f t="shared" si="29"/>
        <v>3.43</v>
      </c>
      <c r="F129" s="38">
        <f t="shared" si="29"/>
        <v>16.830000000000002</v>
      </c>
      <c r="G129" s="38">
        <f t="shared" si="29"/>
        <v>111.79</v>
      </c>
      <c r="H129" s="38">
        <f t="shared" si="29"/>
        <v>0.02</v>
      </c>
      <c r="I129" s="38">
        <f t="shared" si="29"/>
        <v>7.4999999999999997E-2</v>
      </c>
      <c r="J129" s="38">
        <f t="shared" si="29"/>
        <v>0.6</v>
      </c>
      <c r="K129" s="38">
        <f t="shared" si="29"/>
        <v>2.1999999999999999E-2</v>
      </c>
      <c r="L129" s="38">
        <f t="shared" si="29"/>
        <v>0</v>
      </c>
      <c r="M129" s="38">
        <f t="shared" si="29"/>
        <v>60.6</v>
      </c>
      <c r="N129" s="38">
        <f t="shared" si="29"/>
        <v>8.9999999999999993E-3</v>
      </c>
      <c r="O129" s="38">
        <f t="shared" si="29"/>
        <v>14</v>
      </c>
      <c r="P129" s="38">
        <f t="shared" si="29"/>
        <v>0</v>
      </c>
      <c r="Q129" s="38">
        <f t="shared" si="29"/>
        <v>30</v>
      </c>
      <c r="R129" s="39">
        <f t="shared" si="29"/>
        <v>0.09</v>
      </c>
    </row>
    <row r="130" spans="1:18">
      <c r="A130" s="37"/>
      <c r="B130" s="5" t="s">
        <v>31</v>
      </c>
      <c r="C130" s="6" t="s">
        <v>68</v>
      </c>
      <c r="D130" s="305">
        <v>0</v>
      </c>
      <c r="E130" s="305">
        <v>0</v>
      </c>
      <c r="F130" s="305">
        <v>0</v>
      </c>
      <c r="G130" s="305">
        <v>0</v>
      </c>
      <c r="H130" s="40">
        <v>0</v>
      </c>
      <c r="I130" s="40">
        <v>0</v>
      </c>
      <c r="J130" s="305">
        <v>0</v>
      </c>
      <c r="K130" s="305">
        <v>0</v>
      </c>
      <c r="L130" s="305">
        <v>0</v>
      </c>
      <c r="M130" s="40">
        <v>0</v>
      </c>
      <c r="N130" s="41">
        <v>0</v>
      </c>
      <c r="O130" s="41">
        <v>0</v>
      </c>
      <c r="P130" s="41">
        <v>0</v>
      </c>
      <c r="Q130" s="41">
        <v>0</v>
      </c>
      <c r="R130" s="42">
        <v>0</v>
      </c>
    </row>
    <row r="131" spans="1:18" ht="30">
      <c r="A131" s="37"/>
      <c r="B131" s="5" t="s">
        <v>69</v>
      </c>
      <c r="C131" s="6" t="s">
        <v>70</v>
      </c>
      <c r="D131" s="305">
        <v>3.5</v>
      </c>
      <c r="E131" s="305">
        <v>3</v>
      </c>
      <c r="F131" s="305">
        <v>4.7</v>
      </c>
      <c r="G131" s="305">
        <v>63</v>
      </c>
      <c r="H131" s="40">
        <v>0</v>
      </c>
      <c r="I131" s="40">
        <v>0</v>
      </c>
      <c r="J131" s="305">
        <v>0.6</v>
      </c>
      <c r="K131" s="305">
        <v>2.1999999999999999E-2</v>
      </c>
      <c r="L131" s="305">
        <v>0</v>
      </c>
      <c r="M131" s="40">
        <v>0</v>
      </c>
      <c r="N131" s="41">
        <v>8.9999999999999993E-3</v>
      </c>
      <c r="O131" s="41">
        <v>14</v>
      </c>
      <c r="P131" s="41">
        <v>0</v>
      </c>
      <c r="Q131" s="41">
        <v>30</v>
      </c>
      <c r="R131" s="42">
        <v>0</v>
      </c>
    </row>
    <row r="132" spans="1:18">
      <c r="A132" s="37"/>
      <c r="B132" s="5" t="s">
        <v>42</v>
      </c>
      <c r="C132" s="6" t="s">
        <v>71</v>
      </c>
      <c r="D132" s="305">
        <v>0</v>
      </c>
      <c r="E132" s="305">
        <v>0</v>
      </c>
      <c r="F132" s="305">
        <v>11.1</v>
      </c>
      <c r="G132" s="305">
        <v>42.14</v>
      </c>
      <c r="H132" s="40">
        <v>0</v>
      </c>
      <c r="I132" s="40">
        <v>0</v>
      </c>
      <c r="J132" s="305">
        <v>0</v>
      </c>
      <c r="K132" s="305">
        <v>0</v>
      </c>
      <c r="L132" s="305">
        <v>0</v>
      </c>
      <c r="M132" s="40">
        <v>0.6</v>
      </c>
      <c r="N132" s="41">
        <v>0</v>
      </c>
      <c r="O132" s="41">
        <v>0</v>
      </c>
      <c r="P132" s="41">
        <v>0</v>
      </c>
      <c r="Q132" s="41">
        <v>0</v>
      </c>
      <c r="R132" s="42">
        <v>0.06</v>
      </c>
    </row>
    <row r="133" spans="1:18">
      <c r="A133" s="37"/>
      <c r="B133" s="5" t="s">
        <v>72</v>
      </c>
      <c r="C133" s="6" t="s">
        <v>73</v>
      </c>
      <c r="D133" s="305">
        <v>0.09</v>
      </c>
      <c r="E133" s="305">
        <v>0.43</v>
      </c>
      <c r="F133" s="305">
        <v>1.03</v>
      </c>
      <c r="G133" s="305">
        <v>6.65</v>
      </c>
      <c r="H133" s="40">
        <v>0.02</v>
      </c>
      <c r="I133" s="40">
        <v>7.4999999999999997E-2</v>
      </c>
      <c r="J133" s="305">
        <v>0</v>
      </c>
      <c r="K133" s="305">
        <v>0</v>
      </c>
      <c r="L133" s="305">
        <v>0</v>
      </c>
      <c r="M133" s="40">
        <v>60</v>
      </c>
      <c r="N133" s="41">
        <v>0</v>
      </c>
      <c r="O133" s="41">
        <v>0</v>
      </c>
      <c r="P133" s="41">
        <v>0</v>
      </c>
      <c r="Q133" s="41">
        <v>0</v>
      </c>
      <c r="R133" s="42">
        <v>0.03</v>
      </c>
    </row>
    <row r="134" spans="1:18" ht="15">
      <c r="A134" s="26" t="s">
        <v>131</v>
      </c>
      <c r="B134" s="417" t="s">
        <v>44</v>
      </c>
      <c r="C134" s="27">
        <v>30</v>
      </c>
      <c r="D134" s="95">
        <f t="shared" ref="D134:R134" si="30">SUM(D135)</f>
        <v>1.98</v>
      </c>
      <c r="E134" s="95">
        <f t="shared" si="30"/>
        <v>0.27</v>
      </c>
      <c r="F134" s="95">
        <f t="shared" si="30"/>
        <v>11.4</v>
      </c>
      <c r="G134" s="95">
        <f t="shared" si="30"/>
        <v>59.7</v>
      </c>
      <c r="H134" s="28">
        <f t="shared" si="30"/>
        <v>4.8000000000000001E-2</v>
      </c>
      <c r="I134" s="95">
        <f t="shared" si="30"/>
        <v>1.7999999999999999E-2</v>
      </c>
      <c r="J134" s="28">
        <f t="shared" si="30"/>
        <v>0</v>
      </c>
      <c r="K134" s="28">
        <f t="shared" si="30"/>
        <v>0</v>
      </c>
      <c r="L134" s="28">
        <f t="shared" si="30"/>
        <v>0.39</v>
      </c>
      <c r="M134" s="28">
        <f t="shared" si="30"/>
        <v>6.9</v>
      </c>
      <c r="N134" s="28">
        <f t="shared" si="30"/>
        <v>1E-3</v>
      </c>
      <c r="O134" s="28">
        <f t="shared" si="30"/>
        <v>9.9</v>
      </c>
      <c r="P134" s="28">
        <f t="shared" si="30"/>
        <v>2E-3</v>
      </c>
      <c r="Q134" s="28">
        <f t="shared" si="30"/>
        <v>26.1</v>
      </c>
      <c r="R134" s="96">
        <f t="shared" si="30"/>
        <v>0.6</v>
      </c>
    </row>
    <row r="135" spans="1:18" ht="30.75" thickBot="1">
      <c r="A135" s="65"/>
      <c r="B135" s="5" t="s">
        <v>45</v>
      </c>
      <c r="C135" s="66" t="s">
        <v>46</v>
      </c>
      <c r="D135" s="31">
        <v>1.98</v>
      </c>
      <c r="E135" s="31">
        <v>0.27</v>
      </c>
      <c r="F135" s="31">
        <v>11.4</v>
      </c>
      <c r="G135" s="31">
        <v>59.7</v>
      </c>
      <c r="H135" s="31">
        <v>4.8000000000000001E-2</v>
      </c>
      <c r="I135" s="31">
        <v>1.7999999999999999E-2</v>
      </c>
      <c r="J135" s="31">
        <v>0</v>
      </c>
      <c r="K135" s="31">
        <v>0</v>
      </c>
      <c r="L135" s="31">
        <v>0.39</v>
      </c>
      <c r="M135" s="31">
        <v>6.9</v>
      </c>
      <c r="N135" s="32">
        <v>1E-3</v>
      </c>
      <c r="O135" s="32">
        <v>9.9</v>
      </c>
      <c r="P135" s="32">
        <v>2E-3</v>
      </c>
      <c r="Q135" s="32">
        <v>26.1</v>
      </c>
      <c r="R135" s="33">
        <v>0.6</v>
      </c>
    </row>
    <row r="136" spans="1:18" thickBot="1">
      <c r="A136" s="611" t="s">
        <v>135</v>
      </c>
      <c r="B136" s="612"/>
      <c r="C136" s="613"/>
      <c r="D136" s="53">
        <f>SUM(D119,D124,D129,D134)</f>
        <v>21.3</v>
      </c>
      <c r="E136" s="53">
        <f t="shared" ref="E136:R136" si="31">SUM(E119,E124,E129,E134)</f>
        <v>32.28</v>
      </c>
      <c r="F136" s="53">
        <f t="shared" si="31"/>
        <v>47.300000000000004</v>
      </c>
      <c r="G136" s="53">
        <f t="shared" si="31"/>
        <v>570.04000000000008</v>
      </c>
      <c r="H136" s="53">
        <f t="shared" si="31"/>
        <v>0.21899999999999997</v>
      </c>
      <c r="I136" s="53">
        <f t="shared" si="31"/>
        <v>0.70600000000000007</v>
      </c>
      <c r="J136" s="53">
        <f t="shared" si="31"/>
        <v>7.7939999999999987</v>
      </c>
      <c r="K136" s="53">
        <f t="shared" si="31"/>
        <v>1.3660000000000001</v>
      </c>
      <c r="L136" s="53">
        <f t="shared" si="31"/>
        <v>1.282</v>
      </c>
      <c r="M136" s="53">
        <f t="shared" si="31"/>
        <v>284.495</v>
      </c>
      <c r="N136" s="53">
        <f t="shared" si="31"/>
        <v>4.2000000000000003E-2</v>
      </c>
      <c r="O136" s="53">
        <f t="shared" si="31"/>
        <v>73.856999999999999</v>
      </c>
      <c r="P136" s="53">
        <f t="shared" si="31"/>
        <v>3.2000000000000001E-2</v>
      </c>
      <c r="Q136" s="53">
        <f t="shared" si="31"/>
        <v>361.6</v>
      </c>
      <c r="R136" s="53">
        <f t="shared" si="31"/>
        <v>3.931</v>
      </c>
    </row>
    <row r="140" spans="1:18" ht="16.5" thickBot="1">
      <c r="A140" s="648" t="s">
        <v>136</v>
      </c>
      <c r="B140" s="648"/>
      <c r="C140" s="648"/>
      <c r="D140" s="648"/>
      <c r="E140" s="648"/>
      <c r="F140" s="648"/>
      <c r="G140" s="648"/>
      <c r="H140" s="648"/>
      <c r="I140" s="648"/>
      <c r="J140" s="648"/>
      <c r="K140" s="648"/>
      <c r="L140" s="648"/>
      <c r="M140" s="648"/>
      <c r="N140" s="648"/>
      <c r="O140" s="648"/>
      <c r="P140" s="648"/>
      <c r="Q140" s="648"/>
      <c r="R140" s="648"/>
    </row>
    <row r="141" spans="1:18">
      <c r="A141" s="628" t="s">
        <v>1</v>
      </c>
      <c r="B141" s="623" t="s">
        <v>2</v>
      </c>
      <c r="C141" s="631" t="s">
        <v>3</v>
      </c>
      <c r="D141" s="582" t="s">
        <v>4</v>
      </c>
      <c r="E141" s="583"/>
      <c r="F141" s="584"/>
      <c r="G141" s="623" t="s">
        <v>5</v>
      </c>
      <c r="H141" s="582" t="s">
        <v>6</v>
      </c>
      <c r="I141" s="583"/>
      <c r="J141" s="583"/>
      <c r="K141" s="583"/>
      <c r="L141" s="584"/>
      <c r="M141" s="580" t="s">
        <v>7</v>
      </c>
      <c r="N141" s="582"/>
      <c r="O141" s="582"/>
      <c r="P141" s="582"/>
      <c r="Q141" s="582"/>
      <c r="R141" s="633"/>
    </row>
    <row r="142" spans="1:18" ht="32.25" thickBot="1">
      <c r="A142" s="649"/>
      <c r="B142" s="624"/>
      <c r="C142" s="650"/>
      <c r="D142" s="157" t="s">
        <v>8</v>
      </c>
      <c r="E142" s="157" t="s">
        <v>9</v>
      </c>
      <c r="F142" s="157" t="s">
        <v>10</v>
      </c>
      <c r="G142" s="624"/>
      <c r="H142" s="157" t="s">
        <v>11</v>
      </c>
      <c r="I142" s="157" t="s">
        <v>12</v>
      </c>
      <c r="J142" s="157" t="s">
        <v>13</v>
      </c>
      <c r="K142" s="157" t="s">
        <v>79</v>
      </c>
      <c r="L142" s="157" t="s">
        <v>15</v>
      </c>
      <c r="M142" s="177" t="s">
        <v>16</v>
      </c>
      <c r="N142" s="178" t="s">
        <v>17</v>
      </c>
      <c r="O142" s="178" t="s">
        <v>18</v>
      </c>
      <c r="P142" s="178" t="s">
        <v>19</v>
      </c>
      <c r="Q142" s="178" t="s">
        <v>20</v>
      </c>
      <c r="R142" s="179" t="s">
        <v>21</v>
      </c>
    </row>
    <row r="143" spans="1:18" ht="15">
      <c r="A143" s="26">
        <v>1</v>
      </c>
      <c r="B143" s="417" t="s">
        <v>52</v>
      </c>
      <c r="C143" s="27">
        <v>40</v>
      </c>
      <c r="D143" s="28">
        <f t="shared" ref="D143:R143" si="32">SUM(D144:D146)</f>
        <v>4.9640000000000004</v>
      </c>
      <c r="E143" s="28">
        <f t="shared" si="32"/>
        <v>9.3699999999999992</v>
      </c>
      <c r="F143" s="28">
        <f t="shared" si="32"/>
        <v>9.7479999999999993</v>
      </c>
      <c r="G143" s="28">
        <f t="shared" si="32"/>
        <v>144.29000000000002</v>
      </c>
      <c r="H143" s="28">
        <f t="shared" si="32"/>
        <v>3.9E-2</v>
      </c>
      <c r="I143" s="28">
        <f t="shared" si="32"/>
        <v>6.3E-2</v>
      </c>
      <c r="J143" s="28">
        <f t="shared" si="32"/>
        <v>0.1</v>
      </c>
      <c r="K143" s="28">
        <f t="shared" si="32"/>
        <v>6.9000000000000006E-2</v>
      </c>
      <c r="L143" s="28">
        <f t="shared" si="32"/>
        <v>0.39400000000000002</v>
      </c>
      <c r="M143" s="28">
        <f t="shared" si="32"/>
        <v>132.6</v>
      </c>
      <c r="N143" s="28">
        <f t="shared" si="32"/>
        <v>1E-3</v>
      </c>
      <c r="O143" s="28">
        <f t="shared" si="32"/>
        <v>11.254</v>
      </c>
      <c r="P143" s="28">
        <f t="shared" si="32"/>
        <v>3.0000000000000001E-3</v>
      </c>
      <c r="Q143" s="28">
        <f t="shared" si="32"/>
        <v>85.44</v>
      </c>
      <c r="R143" s="29">
        <f t="shared" si="32"/>
        <v>0.55800000000000005</v>
      </c>
    </row>
    <row r="144" spans="1:18" ht="15">
      <c r="A144" s="26"/>
      <c r="B144" s="436" t="s">
        <v>39</v>
      </c>
      <c r="C144" s="30" t="s">
        <v>53</v>
      </c>
      <c r="D144" s="31">
        <v>5.3999999999999999E-2</v>
      </c>
      <c r="E144" s="31">
        <v>4.93</v>
      </c>
      <c r="F144" s="31">
        <v>8.7999999999999995E-2</v>
      </c>
      <c r="G144" s="31">
        <v>45.02</v>
      </c>
      <c r="H144" s="31">
        <v>1E-3</v>
      </c>
      <c r="I144" s="31">
        <v>8.0000000000000002E-3</v>
      </c>
      <c r="J144" s="31">
        <v>0</v>
      </c>
      <c r="K144" s="31">
        <v>3.1E-2</v>
      </c>
      <c r="L144" s="31">
        <v>6.8000000000000005E-2</v>
      </c>
      <c r="M144" s="31">
        <v>1.6319999999999999</v>
      </c>
      <c r="N144" s="32">
        <v>0</v>
      </c>
      <c r="O144" s="32">
        <v>3.4000000000000002E-2</v>
      </c>
      <c r="P144" s="32">
        <v>0</v>
      </c>
      <c r="Q144" s="32">
        <v>2.04</v>
      </c>
      <c r="R144" s="33">
        <v>1.4E-2</v>
      </c>
    </row>
    <row r="145" spans="1:18" ht="15">
      <c r="A145" s="26"/>
      <c r="B145" s="436" t="s">
        <v>54</v>
      </c>
      <c r="C145" s="30" t="s">
        <v>55</v>
      </c>
      <c r="D145" s="31">
        <v>3.33</v>
      </c>
      <c r="E145" s="31">
        <v>4.24</v>
      </c>
      <c r="F145" s="31">
        <v>0</v>
      </c>
      <c r="G145" s="31">
        <v>52.27</v>
      </c>
      <c r="H145" s="31">
        <v>6.0000000000000001E-3</v>
      </c>
      <c r="I145" s="31">
        <v>4.2999999999999997E-2</v>
      </c>
      <c r="J145" s="31">
        <v>0.1</v>
      </c>
      <c r="K145" s="31">
        <v>3.7999999999999999E-2</v>
      </c>
      <c r="L145" s="31">
        <v>6.6000000000000003E-2</v>
      </c>
      <c r="M145" s="31">
        <v>126.36799999999999</v>
      </c>
      <c r="N145" s="32">
        <v>0</v>
      </c>
      <c r="O145" s="32">
        <v>4.62</v>
      </c>
      <c r="P145" s="32">
        <v>2E-3</v>
      </c>
      <c r="Q145" s="32">
        <v>66</v>
      </c>
      <c r="R145" s="33">
        <v>0.14399999999999999</v>
      </c>
    </row>
    <row r="146" spans="1:18" ht="15">
      <c r="A146" s="26"/>
      <c r="B146" s="436" t="s">
        <v>56</v>
      </c>
      <c r="C146" s="30" t="s">
        <v>43</v>
      </c>
      <c r="D146" s="31">
        <v>1.58</v>
      </c>
      <c r="E146" s="31">
        <v>0.2</v>
      </c>
      <c r="F146" s="31">
        <v>9.66</v>
      </c>
      <c r="G146" s="31">
        <v>47</v>
      </c>
      <c r="H146" s="31">
        <v>3.2000000000000001E-2</v>
      </c>
      <c r="I146" s="31">
        <v>1.2E-2</v>
      </c>
      <c r="J146" s="31">
        <v>0</v>
      </c>
      <c r="K146" s="31">
        <v>0</v>
      </c>
      <c r="L146" s="31">
        <v>0.26</v>
      </c>
      <c r="M146" s="31">
        <v>4.5999999999999996</v>
      </c>
      <c r="N146" s="32">
        <v>1E-3</v>
      </c>
      <c r="O146" s="32">
        <v>6.6</v>
      </c>
      <c r="P146" s="32">
        <v>1E-3</v>
      </c>
      <c r="Q146" s="32">
        <v>17.399999999999999</v>
      </c>
      <c r="R146" s="33">
        <v>0.4</v>
      </c>
    </row>
    <row r="147" spans="1:18" ht="42.75">
      <c r="A147" s="26">
        <v>66</v>
      </c>
      <c r="B147" s="437" t="s">
        <v>117</v>
      </c>
      <c r="C147" s="27">
        <v>200</v>
      </c>
      <c r="D147" s="28">
        <f t="shared" ref="D147:R147" si="33">SUM(D148:D154)</f>
        <v>6.33</v>
      </c>
      <c r="E147" s="28">
        <f t="shared" si="33"/>
        <v>9.08</v>
      </c>
      <c r="F147" s="28">
        <f t="shared" si="33"/>
        <v>26.020000000000003</v>
      </c>
      <c r="G147" s="28">
        <f t="shared" si="33"/>
        <v>212.40000000000003</v>
      </c>
      <c r="H147" s="28">
        <f t="shared" si="33"/>
        <v>0.11100000000000002</v>
      </c>
      <c r="I147" s="28">
        <f t="shared" si="33"/>
        <v>0.24000000000000002</v>
      </c>
      <c r="J147" s="28">
        <f t="shared" si="33"/>
        <v>1.95</v>
      </c>
      <c r="K147" s="28">
        <f t="shared" si="33"/>
        <v>0.06</v>
      </c>
      <c r="L147" s="28">
        <f t="shared" si="33"/>
        <v>0.13</v>
      </c>
      <c r="M147" s="28">
        <f t="shared" si="33"/>
        <v>185.12</v>
      </c>
      <c r="N147" s="28">
        <f t="shared" si="33"/>
        <v>1.2999999999999999E-2</v>
      </c>
      <c r="O147" s="28">
        <f t="shared" si="33"/>
        <v>34.33</v>
      </c>
      <c r="P147" s="28">
        <f t="shared" si="33"/>
        <v>4.0000000000000001E-3</v>
      </c>
      <c r="Q147" s="28">
        <f t="shared" si="33"/>
        <v>175.10000000000002</v>
      </c>
      <c r="R147" s="29">
        <f t="shared" si="33"/>
        <v>0.49</v>
      </c>
    </row>
    <row r="148" spans="1:18" ht="15">
      <c r="A148" s="65"/>
      <c r="B148" s="436" t="s">
        <v>39</v>
      </c>
      <c r="C148" s="66" t="s">
        <v>118</v>
      </c>
      <c r="D148" s="30">
        <v>0.08</v>
      </c>
      <c r="E148" s="30">
        <v>3.69</v>
      </c>
      <c r="F148" s="30">
        <v>0.1</v>
      </c>
      <c r="G148" s="30">
        <v>33.96</v>
      </c>
      <c r="H148" s="30">
        <v>1E-3</v>
      </c>
      <c r="I148" s="30">
        <v>7.0000000000000001E-3</v>
      </c>
      <c r="J148" s="30">
        <v>0</v>
      </c>
      <c r="K148" s="31">
        <v>2.7E-2</v>
      </c>
      <c r="L148" s="31">
        <v>0.06</v>
      </c>
      <c r="M148" s="31">
        <v>1.44</v>
      </c>
      <c r="N148" s="32">
        <v>0</v>
      </c>
      <c r="O148" s="32">
        <v>0.03</v>
      </c>
      <c r="P148" s="32">
        <v>0</v>
      </c>
      <c r="Q148" s="32">
        <v>1.8</v>
      </c>
      <c r="R148" s="33">
        <v>1.2E-2</v>
      </c>
    </row>
    <row r="149" spans="1:18" ht="30">
      <c r="A149" s="65"/>
      <c r="B149" s="5" t="s">
        <v>69</v>
      </c>
      <c r="C149" s="66" t="s">
        <v>119</v>
      </c>
      <c r="D149" s="30">
        <v>4.3499999999999996</v>
      </c>
      <c r="E149" s="30">
        <v>4.8</v>
      </c>
      <c r="F149" s="30">
        <v>7.05</v>
      </c>
      <c r="G149" s="30">
        <v>90</v>
      </c>
      <c r="H149" s="30">
        <v>0.06</v>
      </c>
      <c r="I149" s="30">
        <v>0.22500000000000001</v>
      </c>
      <c r="J149" s="30">
        <v>1.95</v>
      </c>
      <c r="K149" s="31">
        <v>3.3000000000000002E-2</v>
      </c>
      <c r="L149" s="31">
        <v>0</v>
      </c>
      <c r="M149" s="31">
        <v>180</v>
      </c>
      <c r="N149" s="32">
        <v>1.2999999999999999E-2</v>
      </c>
      <c r="O149" s="32">
        <v>21</v>
      </c>
      <c r="P149" s="32">
        <v>3.0000000000000001E-3</v>
      </c>
      <c r="Q149" s="32">
        <v>135</v>
      </c>
      <c r="R149" s="33">
        <v>0.09</v>
      </c>
    </row>
    <row r="150" spans="1:18" ht="15">
      <c r="A150" s="65"/>
      <c r="B150" s="436" t="s">
        <v>98</v>
      </c>
      <c r="C150" s="66" t="s">
        <v>120</v>
      </c>
      <c r="D150" s="30">
        <v>0</v>
      </c>
      <c r="E150" s="30">
        <v>0</v>
      </c>
      <c r="F150" s="30">
        <v>0</v>
      </c>
      <c r="G150" s="30">
        <v>0</v>
      </c>
      <c r="H150" s="30">
        <v>0</v>
      </c>
      <c r="I150" s="30">
        <v>0</v>
      </c>
      <c r="J150" s="30">
        <v>0</v>
      </c>
      <c r="K150" s="31">
        <v>0</v>
      </c>
      <c r="L150" s="31">
        <v>0</v>
      </c>
      <c r="M150" s="31">
        <v>0</v>
      </c>
      <c r="N150" s="32">
        <v>0</v>
      </c>
      <c r="O150" s="32">
        <v>0</v>
      </c>
      <c r="P150" s="32">
        <v>0</v>
      </c>
      <c r="Q150" s="32">
        <v>0</v>
      </c>
      <c r="R150" s="33">
        <v>0</v>
      </c>
    </row>
    <row r="151" spans="1:18" ht="15">
      <c r="A151" s="65"/>
      <c r="B151" s="436" t="s">
        <v>89</v>
      </c>
      <c r="C151" s="66" t="s">
        <v>121</v>
      </c>
      <c r="D151" s="30">
        <v>0</v>
      </c>
      <c r="E151" s="30">
        <v>0</v>
      </c>
      <c r="F151" s="30">
        <v>0</v>
      </c>
      <c r="G151" s="30">
        <v>0</v>
      </c>
      <c r="H151" s="30">
        <v>0</v>
      </c>
      <c r="I151" s="30">
        <v>0</v>
      </c>
      <c r="J151" s="30">
        <v>0</v>
      </c>
      <c r="K151" s="31">
        <v>0</v>
      </c>
      <c r="L151" s="31">
        <v>0</v>
      </c>
      <c r="M151" s="31">
        <v>0</v>
      </c>
      <c r="N151" s="32">
        <v>0</v>
      </c>
      <c r="O151" s="32">
        <v>0</v>
      </c>
      <c r="P151" s="32">
        <v>0</v>
      </c>
      <c r="Q151" s="32">
        <v>0</v>
      </c>
      <c r="R151" s="33">
        <v>0</v>
      </c>
    </row>
    <row r="152" spans="1:18" ht="15">
      <c r="A152" s="65"/>
      <c r="B152" s="436" t="s">
        <v>64</v>
      </c>
      <c r="C152" s="66" t="s">
        <v>118</v>
      </c>
      <c r="D152" s="30">
        <v>0</v>
      </c>
      <c r="E152" s="30">
        <v>0</v>
      </c>
      <c r="F152" s="30">
        <v>5.99</v>
      </c>
      <c r="G152" s="30">
        <v>23.94</v>
      </c>
      <c r="H152" s="30">
        <v>0</v>
      </c>
      <c r="I152" s="30">
        <v>0</v>
      </c>
      <c r="J152" s="30">
        <v>0</v>
      </c>
      <c r="K152" s="31">
        <v>0</v>
      </c>
      <c r="L152" s="31">
        <v>0</v>
      </c>
      <c r="M152" s="31">
        <v>0.18</v>
      </c>
      <c r="N152" s="32">
        <v>0</v>
      </c>
      <c r="O152" s="32">
        <v>0</v>
      </c>
      <c r="P152" s="32">
        <v>0</v>
      </c>
      <c r="Q152" s="32">
        <v>0</v>
      </c>
      <c r="R152" s="33">
        <v>1.7999999999999999E-2</v>
      </c>
    </row>
    <row r="153" spans="1:18" ht="15">
      <c r="A153" s="65"/>
      <c r="B153" s="436" t="s">
        <v>122</v>
      </c>
      <c r="C153" s="66" t="s">
        <v>123</v>
      </c>
      <c r="D153" s="30">
        <v>0.75</v>
      </c>
      <c r="E153" s="30">
        <v>0.26</v>
      </c>
      <c r="F153" s="30">
        <v>6.23</v>
      </c>
      <c r="G153" s="30">
        <v>30.3</v>
      </c>
      <c r="H153" s="30">
        <v>8.0000000000000002E-3</v>
      </c>
      <c r="I153" s="30">
        <v>4.0000000000000001E-3</v>
      </c>
      <c r="J153" s="30">
        <v>0</v>
      </c>
      <c r="K153" s="31">
        <v>0</v>
      </c>
      <c r="L153" s="31">
        <v>0.04</v>
      </c>
      <c r="M153" s="31">
        <v>0.8</v>
      </c>
      <c r="N153" s="32">
        <v>0</v>
      </c>
      <c r="O153" s="32">
        <v>5</v>
      </c>
      <c r="P153" s="32">
        <v>1E-3</v>
      </c>
      <c r="Q153" s="32">
        <v>15</v>
      </c>
      <c r="R153" s="33">
        <v>0.1</v>
      </c>
    </row>
    <row r="154" spans="1:18" ht="15">
      <c r="A154" s="65"/>
      <c r="B154" s="436" t="s">
        <v>124</v>
      </c>
      <c r="C154" s="66" t="s">
        <v>123</v>
      </c>
      <c r="D154" s="30">
        <v>1.1499999999999999</v>
      </c>
      <c r="E154" s="30">
        <v>0.33</v>
      </c>
      <c r="F154" s="30">
        <v>6.65</v>
      </c>
      <c r="G154" s="30">
        <v>34.200000000000003</v>
      </c>
      <c r="H154" s="30">
        <v>4.2000000000000003E-2</v>
      </c>
      <c r="I154" s="30">
        <v>4.0000000000000001E-3</v>
      </c>
      <c r="J154" s="30">
        <v>0</v>
      </c>
      <c r="K154" s="31">
        <v>0</v>
      </c>
      <c r="L154" s="31">
        <v>0.03</v>
      </c>
      <c r="M154" s="31">
        <v>2.7</v>
      </c>
      <c r="N154" s="32">
        <v>0</v>
      </c>
      <c r="O154" s="32">
        <v>8.3000000000000007</v>
      </c>
      <c r="P154" s="32">
        <v>0</v>
      </c>
      <c r="Q154" s="32">
        <v>23.3</v>
      </c>
      <c r="R154" s="33">
        <v>0.27</v>
      </c>
    </row>
    <row r="155" spans="1:18" ht="15">
      <c r="A155" s="26" t="s">
        <v>125</v>
      </c>
      <c r="B155" s="417" t="s">
        <v>126</v>
      </c>
      <c r="C155" s="34" t="s">
        <v>40</v>
      </c>
      <c r="D155" s="28">
        <f t="shared" ref="D155:R155" si="34">SUM(D156:D159)</f>
        <v>4.21</v>
      </c>
      <c r="E155" s="28">
        <f t="shared" si="34"/>
        <v>4.6100000000000003</v>
      </c>
      <c r="F155" s="28">
        <f t="shared" si="34"/>
        <v>17.07</v>
      </c>
      <c r="G155" s="28">
        <f t="shared" si="34"/>
        <v>125.56</v>
      </c>
      <c r="H155" s="28">
        <f t="shared" si="34"/>
        <v>1.2E-2</v>
      </c>
      <c r="I155" s="28">
        <f t="shared" si="34"/>
        <v>0.151</v>
      </c>
      <c r="J155" s="28">
        <f t="shared" si="34"/>
        <v>0</v>
      </c>
      <c r="K155" s="28">
        <f t="shared" si="34"/>
        <v>2.7E-2</v>
      </c>
      <c r="L155" s="28">
        <f t="shared" si="34"/>
        <v>7.0000000000000001E-3</v>
      </c>
      <c r="M155" s="28">
        <f t="shared" si="34"/>
        <v>32.504000000000005</v>
      </c>
      <c r="N155" s="28">
        <f t="shared" si="34"/>
        <v>1.0999999999999999E-2</v>
      </c>
      <c r="O155" s="28">
        <f t="shared" si="34"/>
        <v>26.545000000000002</v>
      </c>
      <c r="P155" s="28">
        <f t="shared" si="34"/>
        <v>2E-3</v>
      </c>
      <c r="Q155" s="28">
        <f t="shared" si="34"/>
        <v>124.53999999999999</v>
      </c>
      <c r="R155" s="29">
        <f t="shared" si="34"/>
        <v>0.76100000000000001</v>
      </c>
    </row>
    <row r="156" spans="1:18" ht="15">
      <c r="A156" s="26"/>
      <c r="B156" s="436" t="s">
        <v>31</v>
      </c>
      <c r="C156" s="66" t="s">
        <v>127</v>
      </c>
      <c r="D156" s="31">
        <v>0</v>
      </c>
      <c r="E156" s="31">
        <v>0</v>
      </c>
      <c r="F156" s="31">
        <v>0</v>
      </c>
      <c r="G156" s="31">
        <v>0</v>
      </c>
      <c r="H156" s="31">
        <v>0</v>
      </c>
      <c r="I156" s="31">
        <v>0</v>
      </c>
      <c r="J156" s="31">
        <v>0</v>
      </c>
      <c r="K156" s="31">
        <v>0</v>
      </c>
      <c r="L156" s="31">
        <v>0</v>
      </c>
      <c r="M156" s="31">
        <v>0</v>
      </c>
      <c r="N156" s="32">
        <v>0</v>
      </c>
      <c r="O156" s="32">
        <v>0</v>
      </c>
      <c r="P156" s="32">
        <v>0</v>
      </c>
      <c r="Q156" s="32">
        <v>0</v>
      </c>
      <c r="R156" s="33">
        <v>0</v>
      </c>
    </row>
    <row r="157" spans="1:18" ht="15">
      <c r="A157" s="26"/>
      <c r="B157" s="436" t="s">
        <v>128</v>
      </c>
      <c r="C157" s="66" t="s">
        <v>129</v>
      </c>
      <c r="D157" s="31">
        <v>0.54</v>
      </c>
      <c r="E157" s="31">
        <v>0.33</v>
      </c>
      <c r="F157" s="31">
        <v>0.23</v>
      </c>
      <c r="G157" s="31">
        <v>6.42</v>
      </c>
      <c r="H157" s="31">
        <v>0</v>
      </c>
      <c r="I157" s="31">
        <v>4.0000000000000001E-3</v>
      </c>
      <c r="J157" s="31">
        <v>0</v>
      </c>
      <c r="K157" s="31">
        <v>0</v>
      </c>
      <c r="L157" s="31">
        <v>7.0000000000000001E-3</v>
      </c>
      <c r="M157" s="31">
        <v>2.84</v>
      </c>
      <c r="N157" s="32">
        <v>0</v>
      </c>
      <c r="O157" s="32">
        <v>9.4350000000000005</v>
      </c>
      <c r="P157" s="32">
        <v>0</v>
      </c>
      <c r="Q157" s="32">
        <v>14.54</v>
      </c>
      <c r="R157" s="33">
        <v>0.48799999999999999</v>
      </c>
    </row>
    <row r="158" spans="1:18" ht="30">
      <c r="A158" s="26"/>
      <c r="B158" s="5" t="s">
        <v>69</v>
      </c>
      <c r="C158" s="66" t="s">
        <v>130</v>
      </c>
      <c r="D158" s="31">
        <v>3.67</v>
      </c>
      <c r="E158" s="31">
        <v>4.28</v>
      </c>
      <c r="F158" s="31">
        <v>5.74</v>
      </c>
      <c r="G158" s="31">
        <v>77</v>
      </c>
      <c r="H158" s="31">
        <v>1.2E-2</v>
      </c>
      <c r="I158" s="31">
        <v>0.14699999999999999</v>
      </c>
      <c r="J158" s="31">
        <v>0</v>
      </c>
      <c r="K158" s="31">
        <v>2.7E-2</v>
      </c>
      <c r="L158" s="31">
        <v>0</v>
      </c>
      <c r="M158" s="31">
        <v>29.33</v>
      </c>
      <c r="N158" s="32">
        <v>1.0999999999999999E-2</v>
      </c>
      <c r="O158" s="32">
        <v>17.11</v>
      </c>
      <c r="P158" s="32">
        <v>2E-3</v>
      </c>
      <c r="Q158" s="32">
        <v>110</v>
      </c>
      <c r="R158" s="33">
        <v>0.24</v>
      </c>
    </row>
    <row r="159" spans="1:18" ht="15">
      <c r="A159" s="94"/>
      <c r="B159" s="436" t="s">
        <v>42</v>
      </c>
      <c r="C159" s="66" t="s">
        <v>71</v>
      </c>
      <c r="D159" s="31">
        <v>0</v>
      </c>
      <c r="E159" s="31">
        <v>0</v>
      </c>
      <c r="F159" s="31">
        <v>11.1</v>
      </c>
      <c r="G159" s="31">
        <v>42.14</v>
      </c>
      <c r="H159" s="31">
        <v>0</v>
      </c>
      <c r="I159" s="31">
        <v>0</v>
      </c>
      <c r="J159" s="31">
        <v>0</v>
      </c>
      <c r="K159" s="31">
        <v>0</v>
      </c>
      <c r="L159" s="31">
        <v>0</v>
      </c>
      <c r="M159" s="31">
        <v>0.33400000000000002</v>
      </c>
      <c r="N159" s="32">
        <v>0</v>
      </c>
      <c r="O159" s="32">
        <v>0</v>
      </c>
      <c r="P159" s="32">
        <v>0</v>
      </c>
      <c r="Q159" s="32">
        <v>0</v>
      </c>
      <c r="R159" s="33">
        <v>3.3000000000000002E-2</v>
      </c>
    </row>
    <row r="160" spans="1:18" ht="15">
      <c r="A160" s="26" t="s">
        <v>131</v>
      </c>
      <c r="B160" s="417" t="s">
        <v>44</v>
      </c>
      <c r="C160" s="27">
        <v>30</v>
      </c>
      <c r="D160" s="95">
        <f t="shared" ref="D160:R160" si="35">SUM(D161)</f>
        <v>1.98</v>
      </c>
      <c r="E160" s="95">
        <f t="shared" si="35"/>
        <v>0.27</v>
      </c>
      <c r="F160" s="95">
        <f t="shared" si="35"/>
        <v>11.4</v>
      </c>
      <c r="G160" s="95">
        <f t="shared" si="35"/>
        <v>59.7</v>
      </c>
      <c r="H160" s="28">
        <f t="shared" si="35"/>
        <v>4.8000000000000001E-2</v>
      </c>
      <c r="I160" s="95">
        <f t="shared" si="35"/>
        <v>1.7999999999999999E-2</v>
      </c>
      <c r="J160" s="28">
        <f t="shared" si="35"/>
        <v>0</v>
      </c>
      <c r="K160" s="28">
        <f t="shared" si="35"/>
        <v>0</v>
      </c>
      <c r="L160" s="28">
        <f t="shared" si="35"/>
        <v>0.39</v>
      </c>
      <c r="M160" s="28">
        <f t="shared" si="35"/>
        <v>6.9</v>
      </c>
      <c r="N160" s="28">
        <f t="shared" si="35"/>
        <v>1E-3</v>
      </c>
      <c r="O160" s="28">
        <f t="shared" si="35"/>
        <v>9.9</v>
      </c>
      <c r="P160" s="28">
        <f t="shared" si="35"/>
        <v>2E-3</v>
      </c>
      <c r="Q160" s="28">
        <f t="shared" si="35"/>
        <v>26.1</v>
      </c>
      <c r="R160" s="29">
        <f t="shared" si="35"/>
        <v>0.6</v>
      </c>
    </row>
    <row r="161" spans="1:18" ht="30">
      <c r="A161" s="65"/>
      <c r="B161" s="436" t="s">
        <v>45</v>
      </c>
      <c r="C161" s="66" t="s">
        <v>46</v>
      </c>
      <c r="D161" s="31">
        <v>1.98</v>
      </c>
      <c r="E161" s="31">
        <v>0.27</v>
      </c>
      <c r="F161" s="31">
        <v>11.4</v>
      </c>
      <c r="G161" s="31">
        <v>59.7</v>
      </c>
      <c r="H161" s="31">
        <v>4.8000000000000001E-2</v>
      </c>
      <c r="I161" s="31">
        <v>1.7999999999999999E-2</v>
      </c>
      <c r="J161" s="31">
        <v>0</v>
      </c>
      <c r="K161" s="43">
        <v>0</v>
      </c>
      <c r="L161" s="43">
        <v>0.39</v>
      </c>
      <c r="M161" s="43">
        <v>6.9</v>
      </c>
      <c r="N161" s="44">
        <v>1E-3</v>
      </c>
      <c r="O161" s="44">
        <v>9.9</v>
      </c>
      <c r="P161" s="44">
        <v>2E-3</v>
      </c>
      <c r="Q161" s="44">
        <v>26.1</v>
      </c>
      <c r="R161" s="45">
        <v>0.6</v>
      </c>
    </row>
    <row r="162" spans="1:18" ht="15">
      <c r="A162" s="97">
        <v>424</v>
      </c>
      <c r="B162" s="439" t="s">
        <v>132</v>
      </c>
      <c r="C162" s="98" t="s">
        <v>133</v>
      </c>
      <c r="D162" s="99">
        <f t="shared" ref="D162:R162" si="36">SUM(D163)</f>
        <v>5.08</v>
      </c>
      <c r="E162" s="99">
        <f t="shared" si="36"/>
        <v>4.5999999999999996</v>
      </c>
      <c r="F162" s="99">
        <f t="shared" si="36"/>
        <v>0.28000000000000003</v>
      </c>
      <c r="G162" s="99">
        <f t="shared" si="36"/>
        <v>62.8</v>
      </c>
      <c r="H162" s="100">
        <f t="shared" si="36"/>
        <v>0.28000000000000003</v>
      </c>
      <c r="I162" s="100">
        <f t="shared" si="36"/>
        <v>0.17599999999999999</v>
      </c>
      <c r="J162" s="99">
        <f t="shared" si="36"/>
        <v>0</v>
      </c>
      <c r="K162" s="99">
        <f t="shared" si="36"/>
        <v>0.1</v>
      </c>
      <c r="L162" s="99">
        <f t="shared" si="36"/>
        <v>0.24</v>
      </c>
      <c r="M162" s="100">
        <f t="shared" si="36"/>
        <v>22</v>
      </c>
      <c r="N162" s="100">
        <f t="shared" si="36"/>
        <v>8.0000000000000002E-3</v>
      </c>
      <c r="O162" s="100">
        <f t="shared" si="36"/>
        <v>4.8</v>
      </c>
      <c r="P162" s="100">
        <f t="shared" si="36"/>
        <v>1.2E-2</v>
      </c>
      <c r="Q162" s="100">
        <f t="shared" si="36"/>
        <v>76.8</v>
      </c>
      <c r="R162" s="101">
        <f t="shared" si="36"/>
        <v>1</v>
      </c>
    </row>
    <row r="163" spans="1:18" thickBot="1">
      <c r="A163" s="102"/>
      <c r="B163" s="436" t="s">
        <v>65</v>
      </c>
      <c r="C163" s="66" t="s">
        <v>134</v>
      </c>
      <c r="D163" s="31">
        <v>5.08</v>
      </c>
      <c r="E163" s="31">
        <v>4.5999999999999996</v>
      </c>
      <c r="F163" s="31">
        <v>0.28000000000000003</v>
      </c>
      <c r="G163" s="31">
        <v>62.8</v>
      </c>
      <c r="H163" s="103">
        <v>0.28000000000000003</v>
      </c>
      <c r="I163" s="103">
        <v>0.17599999999999999</v>
      </c>
      <c r="J163" s="31">
        <v>0</v>
      </c>
      <c r="K163" s="31">
        <v>0.1</v>
      </c>
      <c r="L163" s="31">
        <v>0.24</v>
      </c>
      <c r="M163" s="103">
        <v>22</v>
      </c>
      <c r="N163" s="104">
        <v>8.0000000000000002E-3</v>
      </c>
      <c r="O163" s="104">
        <v>4.8</v>
      </c>
      <c r="P163" s="104">
        <v>1.2E-2</v>
      </c>
      <c r="Q163" s="104">
        <v>76.8</v>
      </c>
      <c r="R163" s="105">
        <v>1</v>
      </c>
    </row>
    <row r="164" spans="1:18" thickBot="1">
      <c r="A164" s="617" t="s">
        <v>47</v>
      </c>
      <c r="B164" s="618"/>
      <c r="C164" s="619"/>
      <c r="D164" s="197">
        <f>SUM(D143,D147,D155,D160,D162,)</f>
        <v>22.564</v>
      </c>
      <c r="E164" s="197">
        <f t="shared" ref="E164:R164" si="37">SUM(E143,E147,E155,E160,E162,)</f>
        <v>27.93</v>
      </c>
      <c r="F164" s="197">
        <f t="shared" si="37"/>
        <v>64.518000000000001</v>
      </c>
      <c r="G164" s="197">
        <f t="shared" si="37"/>
        <v>604.75</v>
      </c>
      <c r="H164" s="197">
        <f t="shared" si="37"/>
        <v>0.49000000000000005</v>
      </c>
      <c r="I164" s="197">
        <f t="shared" si="37"/>
        <v>0.64800000000000013</v>
      </c>
      <c r="J164" s="197">
        <f t="shared" si="37"/>
        <v>2.0499999999999998</v>
      </c>
      <c r="K164" s="197">
        <f t="shared" si="37"/>
        <v>0.25600000000000001</v>
      </c>
      <c r="L164" s="197">
        <f t="shared" si="37"/>
        <v>1.161</v>
      </c>
      <c r="M164" s="197">
        <f t="shared" si="37"/>
        <v>379.12400000000002</v>
      </c>
      <c r="N164" s="197">
        <f t="shared" si="37"/>
        <v>3.4000000000000002E-2</v>
      </c>
      <c r="O164" s="197">
        <f t="shared" si="37"/>
        <v>86.828999999999994</v>
      </c>
      <c r="P164" s="197">
        <f t="shared" si="37"/>
        <v>2.3E-2</v>
      </c>
      <c r="Q164" s="197">
        <f t="shared" si="37"/>
        <v>487.98000000000008</v>
      </c>
      <c r="R164" s="197">
        <f t="shared" si="37"/>
        <v>3.4090000000000003</v>
      </c>
    </row>
    <row r="165" spans="1:18">
      <c r="A165" s="191"/>
      <c r="B165" s="117"/>
      <c r="C165" s="198"/>
      <c r="D165" s="199"/>
      <c r="E165" s="199"/>
      <c r="F165" s="199"/>
      <c r="G165" s="199"/>
      <c r="H165" s="199"/>
      <c r="I165" s="199"/>
      <c r="J165" s="199"/>
      <c r="K165" s="199"/>
      <c r="L165" s="199"/>
      <c r="M165" s="199"/>
      <c r="N165" s="199"/>
      <c r="O165" s="199"/>
      <c r="P165" s="199"/>
      <c r="Q165" s="199"/>
      <c r="R165" s="199"/>
    </row>
    <row r="166" spans="1:18">
      <c r="A166" s="191"/>
      <c r="B166" s="117"/>
      <c r="C166" s="198"/>
      <c r="D166" s="199"/>
      <c r="E166" s="199"/>
      <c r="F166" s="199"/>
      <c r="G166" s="199"/>
      <c r="H166" s="199"/>
      <c r="I166" s="199"/>
      <c r="J166" s="199"/>
      <c r="K166" s="199"/>
      <c r="L166" s="199"/>
      <c r="M166" s="199"/>
      <c r="N166" s="199"/>
      <c r="O166" s="199"/>
      <c r="P166" s="199"/>
      <c r="Q166" s="199"/>
      <c r="R166" s="199"/>
    </row>
    <row r="167" spans="1:18" ht="16.5" thickBot="1">
      <c r="A167" s="648" t="s">
        <v>139</v>
      </c>
      <c r="B167" s="648"/>
      <c r="C167" s="648"/>
      <c r="D167" s="648"/>
      <c r="E167" s="648"/>
      <c r="F167" s="648"/>
      <c r="G167" s="648"/>
      <c r="H167" s="648"/>
      <c r="I167" s="648"/>
      <c r="J167" s="648"/>
      <c r="K167" s="648"/>
      <c r="L167" s="648"/>
      <c r="M167" s="648"/>
      <c r="N167" s="648"/>
      <c r="O167" s="648"/>
      <c r="P167" s="648"/>
      <c r="Q167" s="648"/>
      <c r="R167" s="648"/>
    </row>
    <row r="168" spans="1:18">
      <c r="A168" s="628" t="s">
        <v>1</v>
      </c>
      <c r="B168" s="623" t="s">
        <v>2</v>
      </c>
      <c r="C168" s="631" t="s">
        <v>3</v>
      </c>
      <c r="D168" s="582" t="s">
        <v>4</v>
      </c>
      <c r="E168" s="583"/>
      <c r="F168" s="584"/>
      <c r="G168" s="623" t="s">
        <v>5</v>
      </c>
      <c r="H168" s="582" t="s">
        <v>6</v>
      </c>
      <c r="I168" s="583"/>
      <c r="J168" s="583"/>
      <c r="K168" s="583"/>
      <c r="L168" s="584"/>
      <c r="M168" s="580" t="s">
        <v>7</v>
      </c>
      <c r="N168" s="582"/>
      <c r="O168" s="582"/>
      <c r="P168" s="582"/>
      <c r="Q168" s="582"/>
      <c r="R168" s="633"/>
    </row>
    <row r="169" spans="1:18" ht="32.25" thickBot="1">
      <c r="A169" s="649"/>
      <c r="B169" s="624"/>
      <c r="C169" s="650"/>
      <c r="D169" s="157" t="s">
        <v>8</v>
      </c>
      <c r="E169" s="157" t="s">
        <v>9</v>
      </c>
      <c r="F169" s="157" t="s">
        <v>10</v>
      </c>
      <c r="G169" s="624"/>
      <c r="H169" s="157" t="s">
        <v>11</v>
      </c>
      <c r="I169" s="157" t="s">
        <v>12</v>
      </c>
      <c r="J169" s="157" t="s">
        <v>13</v>
      </c>
      <c r="K169" s="157" t="s">
        <v>79</v>
      </c>
      <c r="L169" s="157" t="s">
        <v>15</v>
      </c>
      <c r="M169" s="177" t="s">
        <v>16</v>
      </c>
      <c r="N169" s="178" t="s">
        <v>17</v>
      </c>
      <c r="O169" s="178" t="s">
        <v>18</v>
      </c>
      <c r="P169" s="178" t="s">
        <v>19</v>
      </c>
      <c r="Q169" s="178" t="s">
        <v>20</v>
      </c>
      <c r="R169" s="179" t="s">
        <v>21</v>
      </c>
    </row>
    <row r="170" spans="1:18" ht="15">
      <c r="A170" s="329">
        <v>2</v>
      </c>
      <c r="B170" s="442" t="s">
        <v>395</v>
      </c>
      <c r="C170" s="330" t="s">
        <v>29</v>
      </c>
      <c r="D170" s="331">
        <f t="shared" ref="D170:R170" si="38">SUM(D171:D174)</f>
        <v>1.0449999999999999</v>
      </c>
      <c r="E170" s="331">
        <f t="shared" si="38"/>
        <v>10.136000000000001</v>
      </c>
      <c r="F170" s="331">
        <f t="shared" si="38"/>
        <v>5.5519999999999996</v>
      </c>
      <c r="G170" s="331">
        <f t="shared" si="38"/>
        <v>118.94</v>
      </c>
      <c r="H170" s="332">
        <f t="shared" si="38"/>
        <v>3.3000000000000002E-2</v>
      </c>
      <c r="I170" s="332">
        <f t="shared" si="38"/>
        <v>3.7999999999999999E-2</v>
      </c>
      <c r="J170" s="332">
        <f t="shared" si="38"/>
        <v>52.533999999999999</v>
      </c>
      <c r="K170" s="332">
        <f t="shared" si="38"/>
        <v>0.52200000000000002</v>
      </c>
      <c r="L170" s="332">
        <f t="shared" si="38"/>
        <v>1.105</v>
      </c>
      <c r="M170" s="332">
        <f t="shared" si="38"/>
        <v>35.659999999999997</v>
      </c>
      <c r="N170" s="332">
        <f t="shared" si="38"/>
        <v>2E-3</v>
      </c>
      <c r="O170" s="332">
        <f t="shared" si="38"/>
        <v>18.080000000000002</v>
      </c>
      <c r="P170" s="332">
        <f t="shared" si="38"/>
        <v>0</v>
      </c>
      <c r="Q170" s="332">
        <f t="shared" si="38"/>
        <v>28.900000000000002</v>
      </c>
      <c r="R170" s="333">
        <f t="shared" si="38"/>
        <v>0.86199999999999988</v>
      </c>
    </row>
    <row r="171" spans="1:18" ht="15">
      <c r="A171" s="88"/>
      <c r="B171" s="61" t="s">
        <v>396</v>
      </c>
      <c r="C171" s="61" t="s">
        <v>189</v>
      </c>
      <c r="D171" s="61">
        <v>0.72399999999999998</v>
      </c>
      <c r="E171" s="334">
        <v>0.04</v>
      </c>
      <c r="F171" s="61">
        <v>1.88</v>
      </c>
      <c r="G171" s="61">
        <v>11.2</v>
      </c>
      <c r="H171" s="61">
        <v>1.2E-2</v>
      </c>
      <c r="I171" s="61">
        <v>1.6E-2</v>
      </c>
      <c r="J171" s="61">
        <v>18</v>
      </c>
      <c r="K171" s="61">
        <v>1E-3</v>
      </c>
      <c r="L171" s="61">
        <v>0.04</v>
      </c>
      <c r="M171" s="61">
        <v>19.2</v>
      </c>
      <c r="N171" s="77">
        <v>1E-3</v>
      </c>
      <c r="O171" s="77">
        <v>6.4</v>
      </c>
      <c r="P171" s="77">
        <v>0</v>
      </c>
      <c r="Q171" s="77">
        <v>12.4</v>
      </c>
      <c r="R171" s="78">
        <v>0.24</v>
      </c>
    </row>
    <row r="172" spans="1:18" ht="15">
      <c r="A172" s="88"/>
      <c r="B172" s="61" t="s">
        <v>144</v>
      </c>
      <c r="C172" s="56" t="s">
        <v>399</v>
      </c>
      <c r="D172" s="61">
        <v>0.08</v>
      </c>
      <c r="E172" s="61">
        <v>0.08</v>
      </c>
      <c r="F172" s="61">
        <v>1.8</v>
      </c>
      <c r="G172" s="61">
        <v>9</v>
      </c>
      <c r="H172" s="61">
        <v>6.0000000000000001E-3</v>
      </c>
      <c r="I172" s="61">
        <v>4.0000000000000001E-3</v>
      </c>
      <c r="J172" s="61">
        <v>33</v>
      </c>
      <c r="K172" s="61">
        <v>1E-3</v>
      </c>
      <c r="L172" s="61">
        <v>0.04</v>
      </c>
      <c r="M172" s="61">
        <v>3.2</v>
      </c>
      <c r="N172" s="77">
        <v>0</v>
      </c>
      <c r="O172" s="77">
        <v>1.8</v>
      </c>
      <c r="P172" s="77">
        <v>0</v>
      </c>
      <c r="Q172" s="77">
        <v>2.2000000000000002</v>
      </c>
      <c r="R172" s="78">
        <v>0.44</v>
      </c>
    </row>
    <row r="173" spans="1:18" ht="15">
      <c r="A173" s="88"/>
      <c r="B173" s="61" t="s">
        <v>174</v>
      </c>
      <c r="C173" s="61" t="s">
        <v>400</v>
      </c>
      <c r="D173" s="137">
        <v>0.24099999999999999</v>
      </c>
      <c r="E173" s="137">
        <v>2.5999999999999999E-2</v>
      </c>
      <c r="F173" s="137">
        <v>1.8720000000000001</v>
      </c>
      <c r="G173" s="137">
        <v>8.84</v>
      </c>
      <c r="H173" s="279">
        <v>1.4999999999999999E-2</v>
      </c>
      <c r="I173" s="279">
        <v>1.7999999999999999E-2</v>
      </c>
      <c r="J173" s="279">
        <v>1.534</v>
      </c>
      <c r="K173" s="279">
        <v>0.52</v>
      </c>
      <c r="L173" s="279">
        <v>0.104</v>
      </c>
      <c r="M173" s="279">
        <v>13.26</v>
      </c>
      <c r="N173" s="280">
        <v>1E-3</v>
      </c>
      <c r="O173" s="280">
        <v>9.8800000000000008</v>
      </c>
      <c r="P173" s="280">
        <v>0</v>
      </c>
      <c r="Q173" s="280">
        <v>14.3</v>
      </c>
      <c r="R173" s="281">
        <v>0.182</v>
      </c>
    </row>
    <row r="174" spans="1:18" ht="15">
      <c r="A174" s="88"/>
      <c r="B174" s="61" t="s">
        <v>150</v>
      </c>
      <c r="C174" s="335" t="s">
        <v>123</v>
      </c>
      <c r="D174" s="137">
        <v>0</v>
      </c>
      <c r="E174" s="137">
        <v>9.99</v>
      </c>
      <c r="F174" s="137">
        <v>0</v>
      </c>
      <c r="G174" s="137">
        <v>89.9</v>
      </c>
      <c r="H174" s="137">
        <v>0</v>
      </c>
      <c r="I174" s="137">
        <v>0</v>
      </c>
      <c r="J174" s="137">
        <v>0</v>
      </c>
      <c r="K174" s="137">
        <v>0</v>
      </c>
      <c r="L174" s="137">
        <v>0.92100000000000004</v>
      </c>
      <c r="M174" s="137">
        <v>0</v>
      </c>
      <c r="N174" s="137">
        <v>0</v>
      </c>
      <c r="O174" s="137">
        <v>0</v>
      </c>
      <c r="P174" s="137">
        <v>0</v>
      </c>
      <c r="Q174" s="137">
        <v>0</v>
      </c>
      <c r="R174" s="139">
        <v>0</v>
      </c>
    </row>
    <row r="175" spans="1:18">
      <c r="A175" s="37">
        <v>347</v>
      </c>
      <c r="B175" s="437" t="s">
        <v>83</v>
      </c>
      <c r="C175" s="15" t="s">
        <v>29</v>
      </c>
      <c r="D175" s="59">
        <f t="shared" ref="D175:R175" si="39">SUM(D176:D180)</f>
        <v>15.98</v>
      </c>
      <c r="E175" s="59">
        <f t="shared" si="39"/>
        <v>2.6100000000000003</v>
      </c>
      <c r="F175" s="59">
        <f t="shared" si="39"/>
        <v>7.91</v>
      </c>
      <c r="G175" s="59">
        <f t="shared" si="39"/>
        <v>118.94</v>
      </c>
      <c r="H175" s="38">
        <f t="shared" si="39"/>
        <v>9.1999999999999998E-2</v>
      </c>
      <c r="I175" s="59">
        <f t="shared" si="39"/>
        <v>8.7999999999999995E-2</v>
      </c>
      <c r="J175" s="59">
        <f t="shared" si="39"/>
        <v>0.92</v>
      </c>
      <c r="K175" s="59">
        <f t="shared" si="39"/>
        <v>4.2999999999999997E-2</v>
      </c>
      <c r="L175" s="59">
        <f t="shared" si="39"/>
        <v>1.052</v>
      </c>
      <c r="M175" s="38">
        <f t="shared" si="39"/>
        <v>28.82</v>
      </c>
      <c r="N175" s="38">
        <f t="shared" si="39"/>
        <v>0.112</v>
      </c>
      <c r="O175" s="38">
        <f t="shared" si="39"/>
        <v>32.86</v>
      </c>
      <c r="P175" s="38">
        <f t="shared" si="39"/>
        <v>2.3E-2</v>
      </c>
      <c r="Q175" s="38">
        <f t="shared" si="39"/>
        <v>221.22</v>
      </c>
      <c r="R175" s="39">
        <f t="shared" si="39"/>
        <v>1.1499999999999999</v>
      </c>
    </row>
    <row r="176" spans="1:18">
      <c r="A176" s="37"/>
      <c r="B176" s="5" t="s">
        <v>550</v>
      </c>
      <c r="C176" s="500" t="s">
        <v>554</v>
      </c>
      <c r="D176" s="8">
        <v>12.8</v>
      </c>
      <c r="E176" s="8">
        <v>0.48</v>
      </c>
      <c r="F176" s="8">
        <v>0</v>
      </c>
      <c r="G176" s="8">
        <v>55.2</v>
      </c>
      <c r="H176" s="40">
        <v>7.1999999999999995E-2</v>
      </c>
      <c r="I176" s="40">
        <v>5.6000000000000001E-2</v>
      </c>
      <c r="J176" s="8">
        <v>0.8</v>
      </c>
      <c r="K176" s="8">
        <v>8.0000000000000002E-3</v>
      </c>
      <c r="L176" s="8">
        <v>0.72</v>
      </c>
      <c r="M176" s="40">
        <v>20</v>
      </c>
      <c r="N176" s="41">
        <v>0.108</v>
      </c>
      <c r="O176" s="41">
        <v>24</v>
      </c>
      <c r="P176" s="41">
        <v>1.7999999999999999E-2</v>
      </c>
      <c r="Q176" s="41">
        <v>168</v>
      </c>
      <c r="R176" s="42">
        <v>0.52</v>
      </c>
    </row>
    <row r="177" spans="1:18" ht="30">
      <c r="A177" s="37"/>
      <c r="B177" s="5" t="s">
        <v>84</v>
      </c>
      <c r="C177" s="60" t="s">
        <v>43</v>
      </c>
      <c r="D177" s="8">
        <v>0.6</v>
      </c>
      <c r="E177" s="8">
        <v>0.64</v>
      </c>
      <c r="F177" s="8">
        <v>0.94</v>
      </c>
      <c r="G177" s="8">
        <v>12</v>
      </c>
      <c r="H177" s="40">
        <v>1.6E-2</v>
      </c>
      <c r="I177" s="40">
        <v>6.0000000000000001E-3</v>
      </c>
      <c r="J177" s="8">
        <v>0.12</v>
      </c>
      <c r="K177" s="8">
        <v>4.0000000000000001E-3</v>
      </c>
      <c r="L177" s="8">
        <v>0</v>
      </c>
      <c r="M177" s="40">
        <v>2.2999999999999998</v>
      </c>
      <c r="N177" s="41">
        <v>2E-3</v>
      </c>
      <c r="O177" s="41">
        <v>2.8</v>
      </c>
      <c r="P177" s="41">
        <v>0</v>
      </c>
      <c r="Q177" s="41">
        <v>18</v>
      </c>
      <c r="R177" s="42">
        <v>0.2</v>
      </c>
    </row>
    <row r="178" spans="1:18" ht="30">
      <c r="A178" s="37"/>
      <c r="B178" s="5" t="s">
        <v>85</v>
      </c>
      <c r="C178" s="60" t="s">
        <v>86</v>
      </c>
      <c r="D178" s="8">
        <v>1.06</v>
      </c>
      <c r="E178" s="8">
        <v>0.11</v>
      </c>
      <c r="F178" s="8">
        <v>6.89</v>
      </c>
      <c r="G178" s="8">
        <v>32.9</v>
      </c>
      <c r="H178" s="40">
        <v>0</v>
      </c>
      <c r="I178" s="40">
        <v>0</v>
      </c>
      <c r="J178" s="8">
        <v>0</v>
      </c>
      <c r="K178" s="8">
        <v>0</v>
      </c>
      <c r="L178" s="8">
        <v>0.26</v>
      </c>
      <c r="M178" s="40">
        <v>3.22</v>
      </c>
      <c r="N178" s="41">
        <v>0</v>
      </c>
      <c r="O178" s="41">
        <v>4.62</v>
      </c>
      <c r="P178" s="41">
        <v>1E-3</v>
      </c>
      <c r="Q178" s="41">
        <v>12.18</v>
      </c>
      <c r="R178" s="42">
        <v>0.28000000000000003</v>
      </c>
    </row>
    <row r="179" spans="1:18">
      <c r="A179" s="37"/>
      <c r="B179" s="5" t="s">
        <v>87</v>
      </c>
      <c r="C179" s="60" t="s">
        <v>88</v>
      </c>
      <c r="D179" s="8">
        <v>1.52</v>
      </c>
      <c r="E179" s="8">
        <v>1.38</v>
      </c>
      <c r="F179" s="8">
        <v>0.08</v>
      </c>
      <c r="G179" s="8">
        <v>18.84</v>
      </c>
      <c r="H179" s="40">
        <v>4.0000000000000001E-3</v>
      </c>
      <c r="I179" s="40">
        <v>2.5999999999999999E-2</v>
      </c>
      <c r="J179" s="8">
        <v>0</v>
      </c>
      <c r="K179" s="8">
        <v>3.1E-2</v>
      </c>
      <c r="L179" s="8">
        <v>7.1999999999999995E-2</v>
      </c>
      <c r="M179" s="40">
        <v>3.3</v>
      </c>
      <c r="N179" s="41">
        <v>2E-3</v>
      </c>
      <c r="O179" s="41">
        <v>1.44</v>
      </c>
      <c r="P179" s="41">
        <v>4.0000000000000001E-3</v>
      </c>
      <c r="Q179" s="41">
        <v>23.04</v>
      </c>
      <c r="R179" s="42">
        <v>0.15</v>
      </c>
    </row>
    <row r="180" spans="1:18">
      <c r="A180" s="37"/>
      <c r="B180" s="61" t="s">
        <v>89</v>
      </c>
      <c r="C180" s="62" t="s">
        <v>35</v>
      </c>
      <c r="D180" s="40">
        <v>0</v>
      </c>
      <c r="E180" s="40">
        <v>0</v>
      </c>
      <c r="F180" s="40">
        <v>0</v>
      </c>
      <c r="G180" s="40">
        <v>0</v>
      </c>
      <c r="H180" s="40">
        <v>0</v>
      </c>
      <c r="I180" s="40">
        <v>0</v>
      </c>
      <c r="J180" s="40">
        <v>0</v>
      </c>
      <c r="K180" s="40">
        <v>0</v>
      </c>
      <c r="L180" s="40">
        <v>0</v>
      </c>
      <c r="M180" s="40">
        <v>0</v>
      </c>
      <c r="N180" s="41">
        <v>0</v>
      </c>
      <c r="O180" s="41">
        <v>0</v>
      </c>
      <c r="P180" s="41">
        <v>0</v>
      </c>
      <c r="Q180" s="41">
        <v>0</v>
      </c>
      <c r="R180" s="42">
        <v>0</v>
      </c>
    </row>
    <row r="181" spans="1:18" ht="15.75" customHeight="1">
      <c r="A181" s="26">
        <v>56</v>
      </c>
      <c r="B181" s="417" t="s">
        <v>90</v>
      </c>
      <c r="C181" s="34" t="s">
        <v>37</v>
      </c>
      <c r="D181" s="34">
        <f>SUM(D182:D185)</f>
        <v>4.91</v>
      </c>
      <c r="E181" s="34">
        <f t="shared" ref="E181:J181" si="40">SUM(E182:E185)</f>
        <v>4.17</v>
      </c>
      <c r="F181" s="34">
        <f t="shared" si="40"/>
        <v>24.009999999999998</v>
      </c>
      <c r="G181" s="34">
        <f t="shared" si="40"/>
        <v>157.58000000000001</v>
      </c>
      <c r="H181" s="63">
        <f t="shared" si="40"/>
        <v>0.17899999999999999</v>
      </c>
      <c r="I181" s="63">
        <f t="shared" si="40"/>
        <v>1.006</v>
      </c>
      <c r="J181" s="34">
        <f t="shared" si="40"/>
        <v>27.115000000000002</v>
      </c>
      <c r="K181" s="34">
        <f>SUM(K182:K185)</f>
        <v>3.5000000000000003E-2</v>
      </c>
      <c r="L181" s="34">
        <f>SUM(L182:L185)</f>
        <v>0.17699999999999999</v>
      </c>
      <c r="M181" s="63">
        <f t="shared" ref="M181:R181" si="41">SUM(M182:M185)</f>
        <v>74.813999999999993</v>
      </c>
      <c r="N181" s="63">
        <f t="shared" si="41"/>
        <v>1.0999999999999999E-2</v>
      </c>
      <c r="O181" s="63">
        <f t="shared" si="41"/>
        <v>37.507999999999996</v>
      </c>
      <c r="P181" s="63">
        <f t="shared" si="41"/>
        <v>1E-3</v>
      </c>
      <c r="Q181" s="63">
        <f t="shared" si="41"/>
        <v>123.44</v>
      </c>
      <c r="R181" s="64">
        <f t="shared" si="41"/>
        <v>1.2289999999999999</v>
      </c>
    </row>
    <row r="182" spans="1:18" ht="15" customHeight="1">
      <c r="A182" s="65"/>
      <c r="B182" s="436" t="s">
        <v>23</v>
      </c>
      <c r="C182" s="66" t="s">
        <v>91</v>
      </c>
      <c r="D182" s="30">
        <v>0.53</v>
      </c>
      <c r="E182" s="30">
        <v>2.65</v>
      </c>
      <c r="F182" s="30">
        <v>21.56</v>
      </c>
      <c r="G182" s="30">
        <v>101.87</v>
      </c>
      <c r="H182" s="30">
        <v>0.159</v>
      </c>
      <c r="I182" s="30">
        <v>0.92600000000000005</v>
      </c>
      <c r="J182" s="30">
        <v>26.46</v>
      </c>
      <c r="K182" s="30">
        <v>4.0000000000000001E-3</v>
      </c>
      <c r="L182" s="30">
        <v>0.13200000000000001</v>
      </c>
      <c r="M182" s="30">
        <v>13.23</v>
      </c>
      <c r="N182" s="67">
        <v>7.0000000000000001E-3</v>
      </c>
      <c r="O182" s="67">
        <v>30.43</v>
      </c>
      <c r="P182" s="67">
        <v>0</v>
      </c>
      <c r="Q182" s="67">
        <v>76.73</v>
      </c>
      <c r="R182" s="68">
        <v>1.19</v>
      </c>
    </row>
    <row r="183" spans="1:18" ht="15">
      <c r="A183" s="65"/>
      <c r="B183" s="436" t="s">
        <v>39</v>
      </c>
      <c r="C183" s="66" t="s">
        <v>92</v>
      </c>
      <c r="D183" s="30">
        <v>2.77</v>
      </c>
      <c r="E183" s="30">
        <v>0.06</v>
      </c>
      <c r="F183" s="30">
        <v>0.08</v>
      </c>
      <c r="G183" s="30">
        <v>25.47</v>
      </c>
      <c r="H183" s="30">
        <v>0</v>
      </c>
      <c r="I183" s="30">
        <v>5.0000000000000001E-3</v>
      </c>
      <c r="J183" s="30">
        <v>0</v>
      </c>
      <c r="K183" s="30">
        <v>0.02</v>
      </c>
      <c r="L183" s="30">
        <v>4.4999999999999998E-2</v>
      </c>
      <c r="M183" s="30">
        <v>1.1040000000000001</v>
      </c>
      <c r="N183" s="67">
        <v>0</v>
      </c>
      <c r="O183" s="67">
        <v>2.1999999999999999E-2</v>
      </c>
      <c r="P183" s="67">
        <v>0</v>
      </c>
      <c r="Q183" s="67">
        <v>1.35</v>
      </c>
      <c r="R183" s="68">
        <v>8.9999999999999993E-3</v>
      </c>
    </row>
    <row r="184" spans="1:18" ht="15">
      <c r="A184" s="65"/>
      <c r="B184" s="436" t="s">
        <v>62</v>
      </c>
      <c r="C184" s="66" t="s">
        <v>93</v>
      </c>
      <c r="D184" s="30">
        <v>1.61</v>
      </c>
      <c r="E184" s="30">
        <v>1.46</v>
      </c>
      <c r="F184" s="30">
        <v>2.37</v>
      </c>
      <c r="G184" s="30">
        <v>30.24</v>
      </c>
      <c r="H184" s="30">
        <v>0.02</v>
      </c>
      <c r="I184" s="30">
        <v>7.4999999999999997E-2</v>
      </c>
      <c r="J184" s="30">
        <v>0.65500000000000003</v>
      </c>
      <c r="K184" s="30">
        <v>1.0999999999999999E-2</v>
      </c>
      <c r="L184" s="30">
        <v>0</v>
      </c>
      <c r="M184" s="30">
        <v>60.48</v>
      </c>
      <c r="N184" s="67">
        <v>4.0000000000000001E-3</v>
      </c>
      <c r="O184" s="67">
        <v>7.056</v>
      </c>
      <c r="P184" s="67">
        <v>1E-3</v>
      </c>
      <c r="Q184" s="67">
        <v>45.36</v>
      </c>
      <c r="R184" s="68">
        <v>0.03</v>
      </c>
    </row>
    <row r="185" spans="1:18" ht="15">
      <c r="A185" s="65"/>
      <c r="B185" s="436" t="s">
        <v>89</v>
      </c>
      <c r="C185" s="66" t="s">
        <v>94</v>
      </c>
      <c r="D185" s="30">
        <v>0</v>
      </c>
      <c r="E185" s="30">
        <v>0</v>
      </c>
      <c r="F185" s="30">
        <v>0</v>
      </c>
      <c r="G185" s="30">
        <v>0</v>
      </c>
      <c r="H185" s="69">
        <v>0</v>
      </c>
      <c r="I185" s="69">
        <v>0</v>
      </c>
      <c r="J185" s="30">
        <v>0</v>
      </c>
      <c r="K185" s="67">
        <v>0</v>
      </c>
      <c r="L185" s="67">
        <v>0</v>
      </c>
      <c r="M185" s="70">
        <v>0</v>
      </c>
      <c r="N185" s="70">
        <v>0</v>
      </c>
      <c r="O185" s="70">
        <v>0</v>
      </c>
      <c r="P185" s="70">
        <v>0</v>
      </c>
      <c r="Q185" s="70">
        <v>0</v>
      </c>
      <c r="R185" s="71">
        <v>0</v>
      </c>
    </row>
    <row r="186" spans="1:18" ht="15">
      <c r="A186" s="14">
        <v>132</v>
      </c>
      <c r="B186" s="437" t="s">
        <v>95</v>
      </c>
      <c r="C186" s="12">
        <v>200</v>
      </c>
      <c r="D186" s="15">
        <f>SUM(D187:D189)</f>
        <v>0.03</v>
      </c>
      <c r="E186" s="15">
        <f t="shared" ref="E186:J186" si="42">SUM(E187:E189)</f>
        <v>0.12</v>
      </c>
      <c r="F186" s="15">
        <f t="shared" si="42"/>
        <v>12.997999999999999</v>
      </c>
      <c r="G186" s="15">
        <f t="shared" si="42"/>
        <v>52.71</v>
      </c>
      <c r="H186" s="72">
        <f t="shared" si="42"/>
        <v>0</v>
      </c>
      <c r="I186" s="72">
        <f t="shared" si="42"/>
        <v>6.0000000000000001E-3</v>
      </c>
      <c r="J186" s="15">
        <f t="shared" si="42"/>
        <v>0.06</v>
      </c>
      <c r="K186" s="15">
        <f>SUM(K187:K189)</f>
        <v>0</v>
      </c>
      <c r="L186" s="15">
        <f>SUM(L187:L189)</f>
        <v>0</v>
      </c>
      <c r="M186" s="72">
        <f t="shared" ref="M186:R186" si="43">SUM(M187:M189)</f>
        <v>3.3600000000000003</v>
      </c>
      <c r="N186" s="72">
        <f t="shared" si="43"/>
        <v>0</v>
      </c>
      <c r="O186" s="72">
        <f t="shared" si="43"/>
        <v>2.64</v>
      </c>
      <c r="P186" s="72">
        <f t="shared" si="43"/>
        <v>0</v>
      </c>
      <c r="Q186" s="72">
        <f t="shared" si="43"/>
        <v>4.9400000000000004</v>
      </c>
      <c r="R186" s="73">
        <f t="shared" si="43"/>
        <v>0.53100000000000003</v>
      </c>
    </row>
    <row r="187" spans="1:18" ht="15">
      <c r="A187" s="74"/>
      <c r="B187" s="5" t="s">
        <v>96</v>
      </c>
      <c r="C187" s="305" t="s">
        <v>97</v>
      </c>
      <c r="D187" s="5">
        <v>0.03</v>
      </c>
      <c r="E187" s="5">
        <v>0.12</v>
      </c>
      <c r="F187" s="5">
        <v>2.4E-2</v>
      </c>
      <c r="G187" s="5">
        <v>0.84</v>
      </c>
      <c r="H187" s="5">
        <v>0</v>
      </c>
      <c r="I187" s="5">
        <v>6.0000000000000001E-3</v>
      </c>
      <c r="J187" s="5">
        <v>0.06</v>
      </c>
      <c r="K187" s="5">
        <v>0</v>
      </c>
      <c r="L187" s="5">
        <v>0</v>
      </c>
      <c r="M187" s="5">
        <v>2.97</v>
      </c>
      <c r="N187" s="75">
        <v>0</v>
      </c>
      <c r="O187" s="75">
        <v>2.64</v>
      </c>
      <c r="P187" s="75">
        <v>0</v>
      </c>
      <c r="Q187" s="75">
        <v>4.9400000000000004</v>
      </c>
      <c r="R187" s="76">
        <v>0.49199999999999999</v>
      </c>
    </row>
    <row r="188" spans="1:18" ht="15">
      <c r="A188" s="74"/>
      <c r="B188" s="5" t="s">
        <v>98</v>
      </c>
      <c r="C188" s="305" t="s">
        <v>99</v>
      </c>
      <c r="D188" s="61">
        <v>0</v>
      </c>
      <c r="E188" s="61">
        <v>0</v>
      </c>
      <c r="F188" s="61">
        <v>0</v>
      </c>
      <c r="G188" s="61">
        <v>0</v>
      </c>
      <c r="H188" s="61">
        <v>0</v>
      </c>
      <c r="I188" s="61">
        <v>0</v>
      </c>
      <c r="J188" s="61">
        <v>0</v>
      </c>
      <c r="K188" s="77">
        <v>0</v>
      </c>
      <c r="L188" s="77">
        <v>0</v>
      </c>
      <c r="M188" s="77">
        <v>0</v>
      </c>
      <c r="N188" s="77">
        <v>0</v>
      </c>
      <c r="O188" s="77">
        <v>0</v>
      </c>
      <c r="P188" s="77">
        <v>0</v>
      </c>
      <c r="Q188" s="77">
        <v>0</v>
      </c>
      <c r="R188" s="78">
        <v>0</v>
      </c>
    </row>
    <row r="189" spans="1:18" ht="15">
      <c r="A189" s="74"/>
      <c r="B189" s="5" t="s">
        <v>64</v>
      </c>
      <c r="C189" s="305" t="s">
        <v>100</v>
      </c>
      <c r="D189" s="5">
        <v>0</v>
      </c>
      <c r="E189" s="5">
        <v>0</v>
      </c>
      <c r="F189" s="5">
        <v>12.974</v>
      </c>
      <c r="G189" s="5">
        <v>51.87</v>
      </c>
      <c r="H189" s="61">
        <v>0</v>
      </c>
      <c r="I189" s="61">
        <v>0</v>
      </c>
      <c r="J189" s="5">
        <v>0</v>
      </c>
      <c r="K189" s="5">
        <v>0</v>
      </c>
      <c r="L189" s="5">
        <v>0</v>
      </c>
      <c r="M189" s="5">
        <v>0.39</v>
      </c>
      <c r="N189" s="75">
        <v>0</v>
      </c>
      <c r="O189" s="75">
        <v>0</v>
      </c>
      <c r="P189" s="75">
        <v>0</v>
      </c>
      <c r="Q189" s="75">
        <v>0</v>
      </c>
      <c r="R189" s="76">
        <v>3.9E-2</v>
      </c>
    </row>
    <row r="190" spans="1:18" ht="15">
      <c r="A190" s="46">
        <v>11</v>
      </c>
      <c r="B190" s="438" t="s">
        <v>364</v>
      </c>
      <c r="C190" s="85">
        <v>30</v>
      </c>
      <c r="D190" s="282">
        <f>SUM(D191)</f>
        <v>1.98</v>
      </c>
      <c r="E190" s="282">
        <f t="shared" ref="E190:R190" si="44">SUM(E191)</f>
        <v>0.36</v>
      </c>
      <c r="F190" s="282">
        <f t="shared" si="44"/>
        <v>10.8</v>
      </c>
      <c r="G190" s="282">
        <f t="shared" si="44"/>
        <v>54.3</v>
      </c>
      <c r="H190" s="282">
        <f t="shared" si="44"/>
        <v>5.3999999999999999E-2</v>
      </c>
      <c r="I190" s="282">
        <f t="shared" si="44"/>
        <v>2.4E-2</v>
      </c>
      <c r="J190" s="282">
        <f t="shared" si="44"/>
        <v>0</v>
      </c>
      <c r="K190" s="283">
        <f t="shared" si="44"/>
        <v>0</v>
      </c>
      <c r="L190" s="283">
        <f t="shared" si="44"/>
        <v>0</v>
      </c>
      <c r="M190" s="283">
        <f t="shared" si="44"/>
        <v>0</v>
      </c>
      <c r="N190" s="283">
        <f t="shared" si="44"/>
        <v>0</v>
      </c>
      <c r="O190" s="283">
        <f t="shared" si="44"/>
        <v>0</v>
      </c>
      <c r="P190" s="283">
        <f t="shared" si="44"/>
        <v>0</v>
      </c>
      <c r="Q190" s="283">
        <f t="shared" si="44"/>
        <v>0</v>
      </c>
      <c r="R190" s="284">
        <f t="shared" si="44"/>
        <v>0</v>
      </c>
    </row>
    <row r="191" spans="1:18" thickBot="1">
      <c r="A191" s="46"/>
      <c r="B191" s="61" t="s">
        <v>365</v>
      </c>
      <c r="C191" s="56" t="s">
        <v>46</v>
      </c>
      <c r="D191" s="285">
        <v>1.98</v>
      </c>
      <c r="E191" s="285">
        <v>0.36</v>
      </c>
      <c r="F191" s="285">
        <v>10.8</v>
      </c>
      <c r="G191" s="285">
        <v>54.3</v>
      </c>
      <c r="H191" s="285">
        <v>5.3999999999999999E-2</v>
      </c>
      <c r="I191" s="285">
        <v>2.4E-2</v>
      </c>
      <c r="J191" s="285">
        <v>0</v>
      </c>
      <c r="K191" s="131">
        <v>0</v>
      </c>
      <c r="L191" s="131">
        <v>0</v>
      </c>
      <c r="M191" s="131">
        <v>0</v>
      </c>
      <c r="N191" s="131">
        <v>0</v>
      </c>
      <c r="O191" s="131">
        <v>0</v>
      </c>
      <c r="P191" s="131">
        <v>0</v>
      </c>
      <c r="Q191" s="131">
        <v>0</v>
      </c>
      <c r="R191" s="136">
        <v>0</v>
      </c>
    </row>
    <row r="192" spans="1:18" thickBot="1">
      <c r="A192" s="617" t="s">
        <v>47</v>
      </c>
      <c r="B192" s="618"/>
      <c r="C192" s="619"/>
      <c r="D192" s="180">
        <f>SUM(D170,D175,D181,D186,D190,)</f>
        <v>23.945</v>
      </c>
      <c r="E192" s="180">
        <f t="shared" ref="E192:R192" si="45">SUM(E170,E175,E181,E186,E190,)</f>
        <v>17.396000000000004</v>
      </c>
      <c r="F192" s="180">
        <f t="shared" si="45"/>
        <v>61.269999999999996</v>
      </c>
      <c r="G192" s="180">
        <f t="shared" si="45"/>
        <v>502.47</v>
      </c>
      <c r="H192" s="180">
        <f t="shared" si="45"/>
        <v>0.35799999999999998</v>
      </c>
      <c r="I192" s="180">
        <f t="shared" si="45"/>
        <v>1.1620000000000001</v>
      </c>
      <c r="J192" s="180">
        <f t="shared" si="45"/>
        <v>80.629000000000005</v>
      </c>
      <c r="K192" s="180">
        <f t="shared" si="45"/>
        <v>0.60000000000000009</v>
      </c>
      <c r="L192" s="180">
        <f t="shared" si="45"/>
        <v>2.3340000000000001</v>
      </c>
      <c r="M192" s="180">
        <f t="shared" si="45"/>
        <v>142.654</v>
      </c>
      <c r="N192" s="180">
        <f t="shared" si="45"/>
        <v>0.125</v>
      </c>
      <c r="O192" s="180">
        <f t="shared" si="45"/>
        <v>91.087999999999994</v>
      </c>
      <c r="P192" s="180">
        <f t="shared" si="45"/>
        <v>2.4E-2</v>
      </c>
      <c r="Q192" s="180">
        <f t="shared" si="45"/>
        <v>378.5</v>
      </c>
      <c r="R192" s="180">
        <f t="shared" si="45"/>
        <v>3.7719999999999998</v>
      </c>
    </row>
    <row r="193" spans="1:18">
      <c r="A193" s="191"/>
      <c r="B193" s="117"/>
      <c r="C193" s="201"/>
      <c r="D193" s="193"/>
      <c r="E193" s="193"/>
      <c r="F193" s="193"/>
      <c r="G193" s="193"/>
      <c r="H193" s="193"/>
      <c r="I193" s="193"/>
      <c r="J193" s="193"/>
      <c r="K193" s="193"/>
      <c r="L193" s="193"/>
      <c r="M193" s="193"/>
      <c r="N193" s="193"/>
      <c r="O193" s="193"/>
      <c r="P193" s="193"/>
      <c r="Q193" s="193"/>
      <c r="R193" s="193"/>
    </row>
    <row r="194" spans="1:18" thickBot="1">
      <c r="A194" s="636" t="s">
        <v>142</v>
      </c>
      <c r="B194" s="636"/>
      <c r="C194" s="636"/>
      <c r="D194" s="636"/>
      <c r="E194" s="636"/>
      <c r="F194" s="636"/>
      <c r="G194" s="636"/>
      <c r="H194" s="636"/>
      <c r="I194" s="636"/>
      <c r="J194" s="636"/>
      <c r="K194" s="636"/>
      <c r="L194" s="636"/>
      <c r="M194" s="636"/>
      <c r="N194" s="636"/>
      <c r="O194" s="636"/>
      <c r="P194" s="636"/>
      <c r="Q194" s="636"/>
      <c r="R194" s="636"/>
    </row>
    <row r="195" spans="1:18">
      <c r="A195" s="621" t="s">
        <v>1</v>
      </c>
      <c r="B195" s="623" t="s">
        <v>2</v>
      </c>
      <c r="C195" s="623" t="s">
        <v>3</v>
      </c>
      <c r="D195" s="625" t="s">
        <v>4</v>
      </c>
      <c r="E195" s="626"/>
      <c r="F195" s="627"/>
      <c r="G195" s="623" t="s">
        <v>5</v>
      </c>
      <c r="H195" s="582" t="s">
        <v>6</v>
      </c>
      <c r="I195" s="583"/>
      <c r="J195" s="583"/>
      <c r="K195" s="583"/>
      <c r="L195" s="584"/>
      <c r="M195" s="580" t="s">
        <v>7</v>
      </c>
      <c r="N195" s="582"/>
      <c r="O195" s="582"/>
      <c r="P195" s="582"/>
      <c r="Q195" s="582"/>
      <c r="R195" s="633"/>
    </row>
    <row r="196" spans="1:18" ht="16.5" thickBot="1">
      <c r="A196" s="622"/>
      <c r="B196" s="624"/>
      <c r="C196" s="624"/>
      <c r="D196" s="24" t="s">
        <v>49</v>
      </c>
      <c r="E196" s="24" t="s">
        <v>50</v>
      </c>
      <c r="F196" s="24" t="s">
        <v>51</v>
      </c>
      <c r="G196" s="624"/>
      <c r="H196" s="157" t="s">
        <v>11</v>
      </c>
      <c r="I196" s="157" t="s">
        <v>12</v>
      </c>
      <c r="J196" s="157" t="s">
        <v>13</v>
      </c>
      <c r="K196" s="157" t="s">
        <v>79</v>
      </c>
      <c r="L196" s="157" t="s">
        <v>15</v>
      </c>
      <c r="M196" s="177" t="s">
        <v>16</v>
      </c>
      <c r="N196" s="178" t="s">
        <v>17</v>
      </c>
      <c r="O196" s="178" t="s">
        <v>18</v>
      </c>
      <c r="P196" s="178" t="s">
        <v>19</v>
      </c>
      <c r="Q196" s="178" t="s">
        <v>20</v>
      </c>
      <c r="R196" s="179" t="s">
        <v>21</v>
      </c>
    </row>
    <row r="197" spans="1:18" ht="15">
      <c r="A197" s="184">
        <v>1</v>
      </c>
      <c r="B197" s="439" t="s">
        <v>52</v>
      </c>
      <c r="C197" s="185">
        <v>40</v>
      </c>
      <c r="D197" s="99">
        <f t="shared" ref="D197:J197" si="46">SUM(D198:D200)</f>
        <v>4.9640000000000004</v>
      </c>
      <c r="E197" s="99">
        <f t="shared" si="46"/>
        <v>9.3699999999999992</v>
      </c>
      <c r="F197" s="99">
        <f t="shared" si="46"/>
        <v>9.7479999999999993</v>
      </c>
      <c r="G197" s="99">
        <f t="shared" si="46"/>
        <v>144.29000000000002</v>
      </c>
      <c r="H197" s="99">
        <f t="shared" si="46"/>
        <v>3.9E-2</v>
      </c>
      <c r="I197" s="99">
        <f t="shared" si="46"/>
        <v>6.3E-2</v>
      </c>
      <c r="J197" s="99">
        <f t="shared" si="46"/>
        <v>0.1</v>
      </c>
      <c r="K197" s="28">
        <f>SUM(K198:K200)</f>
        <v>6.9000000000000006E-2</v>
      </c>
      <c r="L197" s="28">
        <f>SUM(L198:L200)</f>
        <v>0.39400000000000002</v>
      </c>
      <c r="M197" s="28">
        <f t="shared" ref="M197:R197" si="47">SUM(M198:M200)</f>
        <v>132.6</v>
      </c>
      <c r="N197" s="28">
        <f t="shared" si="47"/>
        <v>1E-3</v>
      </c>
      <c r="O197" s="28">
        <f t="shared" si="47"/>
        <v>11.254</v>
      </c>
      <c r="P197" s="28">
        <f t="shared" si="47"/>
        <v>3.0000000000000001E-3</v>
      </c>
      <c r="Q197" s="28">
        <f t="shared" si="47"/>
        <v>85.44</v>
      </c>
      <c r="R197" s="29">
        <f t="shared" si="47"/>
        <v>0.55800000000000005</v>
      </c>
    </row>
    <row r="198" spans="1:18" ht="15">
      <c r="A198" s="26"/>
      <c r="B198" s="436" t="s">
        <v>39</v>
      </c>
      <c r="C198" s="30" t="s">
        <v>53</v>
      </c>
      <c r="D198" s="31">
        <v>5.3999999999999999E-2</v>
      </c>
      <c r="E198" s="31">
        <v>4.93</v>
      </c>
      <c r="F198" s="31">
        <v>8.7999999999999995E-2</v>
      </c>
      <c r="G198" s="31">
        <v>45.02</v>
      </c>
      <c r="H198" s="31">
        <v>1E-3</v>
      </c>
      <c r="I198" s="31">
        <v>8.0000000000000002E-3</v>
      </c>
      <c r="J198" s="31">
        <v>0</v>
      </c>
      <c r="K198" s="31">
        <v>3.1E-2</v>
      </c>
      <c r="L198" s="31">
        <v>6.8000000000000005E-2</v>
      </c>
      <c r="M198" s="31">
        <v>1.6319999999999999</v>
      </c>
      <c r="N198" s="32">
        <v>0</v>
      </c>
      <c r="O198" s="32">
        <v>3.4000000000000002E-2</v>
      </c>
      <c r="P198" s="32">
        <v>0</v>
      </c>
      <c r="Q198" s="32">
        <v>2.04</v>
      </c>
      <c r="R198" s="33">
        <v>1.4E-2</v>
      </c>
    </row>
    <row r="199" spans="1:18" ht="15">
      <c r="A199" s="26"/>
      <c r="B199" s="436" t="s">
        <v>54</v>
      </c>
      <c r="C199" s="30" t="s">
        <v>55</v>
      </c>
      <c r="D199" s="31">
        <v>3.33</v>
      </c>
      <c r="E199" s="31">
        <v>4.24</v>
      </c>
      <c r="F199" s="31">
        <v>0</v>
      </c>
      <c r="G199" s="31">
        <v>52.27</v>
      </c>
      <c r="H199" s="31">
        <v>6.0000000000000001E-3</v>
      </c>
      <c r="I199" s="31">
        <v>4.2999999999999997E-2</v>
      </c>
      <c r="J199" s="31">
        <v>0.1</v>
      </c>
      <c r="K199" s="31">
        <v>3.7999999999999999E-2</v>
      </c>
      <c r="L199" s="31">
        <v>6.6000000000000003E-2</v>
      </c>
      <c r="M199" s="31">
        <v>126.36799999999999</v>
      </c>
      <c r="N199" s="32">
        <v>0</v>
      </c>
      <c r="O199" s="32">
        <v>4.62</v>
      </c>
      <c r="P199" s="32">
        <v>2E-3</v>
      </c>
      <c r="Q199" s="32">
        <v>66</v>
      </c>
      <c r="R199" s="33">
        <v>0.14399999999999999</v>
      </c>
    </row>
    <row r="200" spans="1:18" ht="15">
      <c r="A200" s="26"/>
      <c r="B200" s="436" t="s">
        <v>56</v>
      </c>
      <c r="C200" s="30" t="s">
        <v>43</v>
      </c>
      <c r="D200" s="31">
        <v>1.58</v>
      </c>
      <c r="E200" s="31">
        <v>0.2</v>
      </c>
      <c r="F200" s="31">
        <v>9.66</v>
      </c>
      <c r="G200" s="31">
        <v>47</v>
      </c>
      <c r="H200" s="31">
        <v>3.2000000000000001E-2</v>
      </c>
      <c r="I200" s="31">
        <v>1.2E-2</v>
      </c>
      <c r="J200" s="31">
        <v>0</v>
      </c>
      <c r="K200" s="31">
        <v>0</v>
      </c>
      <c r="L200" s="31">
        <v>0.26</v>
      </c>
      <c r="M200" s="31">
        <v>4.5999999999999996</v>
      </c>
      <c r="N200" s="32">
        <v>1E-3</v>
      </c>
      <c r="O200" s="32">
        <v>6.6</v>
      </c>
      <c r="P200" s="32">
        <v>1E-3</v>
      </c>
      <c r="Q200" s="32">
        <v>17.399999999999999</v>
      </c>
      <c r="R200" s="33">
        <v>0.4</v>
      </c>
    </row>
    <row r="201" spans="1:18" s="304" customFormat="1" ht="15">
      <c r="A201" s="14">
        <v>82</v>
      </c>
      <c r="B201" s="437" t="s">
        <v>407</v>
      </c>
      <c r="C201" s="15" t="s">
        <v>37</v>
      </c>
      <c r="D201" s="15">
        <f>SUM(D202:D207)</f>
        <v>26.8</v>
      </c>
      <c r="E201" s="15">
        <f t="shared" ref="E201:R201" si="48">SUM(E202:E207)</f>
        <v>16.440000000000001</v>
      </c>
      <c r="F201" s="15">
        <f t="shared" si="48"/>
        <v>24.06</v>
      </c>
      <c r="G201" s="15">
        <f t="shared" si="48"/>
        <v>351.76</v>
      </c>
      <c r="H201" s="15">
        <f t="shared" si="48"/>
        <v>0.11199999999999999</v>
      </c>
      <c r="I201" s="15">
        <f t="shared" si="48"/>
        <v>0.505</v>
      </c>
      <c r="J201" s="15">
        <f t="shared" si="48"/>
        <v>1.1520000000000001</v>
      </c>
      <c r="K201" s="15">
        <f t="shared" si="48"/>
        <v>0.13600000000000001</v>
      </c>
      <c r="L201" s="15">
        <f t="shared" si="48"/>
        <v>0.61799999999999999</v>
      </c>
      <c r="M201" s="15">
        <f t="shared" si="48"/>
        <v>276.01</v>
      </c>
      <c r="N201" s="15">
        <f t="shared" si="48"/>
        <v>1.9E-2</v>
      </c>
      <c r="O201" s="15">
        <f t="shared" si="48"/>
        <v>38.683000000000007</v>
      </c>
      <c r="P201" s="15">
        <f t="shared" si="48"/>
        <v>0.40400000000000003</v>
      </c>
      <c r="Q201" s="15">
        <f t="shared" si="48"/>
        <v>374.90000000000003</v>
      </c>
      <c r="R201" s="15">
        <f t="shared" si="48"/>
        <v>1.3030000000000002</v>
      </c>
    </row>
    <row r="202" spans="1:18" s="304" customFormat="1" ht="15">
      <c r="A202" s="14"/>
      <c r="B202" s="5" t="s">
        <v>61</v>
      </c>
      <c r="C202" s="60" t="s">
        <v>406</v>
      </c>
      <c r="D202" s="386">
        <v>22.09</v>
      </c>
      <c r="E202" s="386">
        <v>11.91</v>
      </c>
      <c r="F202" s="386">
        <v>2.65</v>
      </c>
      <c r="G202" s="386">
        <v>205.46</v>
      </c>
      <c r="H202" s="131">
        <v>5.2999999999999999E-2</v>
      </c>
      <c r="I202" s="131">
        <v>0.35699999999999998</v>
      </c>
      <c r="J202" s="386">
        <v>0.66100000000000003</v>
      </c>
      <c r="K202" s="131">
        <v>7.2999999999999995E-2</v>
      </c>
      <c r="L202" s="131">
        <v>0.26500000000000001</v>
      </c>
      <c r="M202" s="131">
        <v>216.97</v>
      </c>
      <c r="N202" s="135">
        <v>1.2E-2</v>
      </c>
      <c r="O202" s="135">
        <v>30.43</v>
      </c>
      <c r="P202" s="135">
        <v>0.39700000000000002</v>
      </c>
      <c r="Q202" s="135">
        <v>291.06</v>
      </c>
      <c r="R202" s="136">
        <v>0.52900000000000003</v>
      </c>
    </row>
    <row r="203" spans="1:18" s="304" customFormat="1" ht="15">
      <c r="A203" s="14"/>
      <c r="B203" s="5" t="s">
        <v>39</v>
      </c>
      <c r="C203" s="60" t="s">
        <v>405</v>
      </c>
      <c r="D203" s="386">
        <v>0.02</v>
      </c>
      <c r="E203" s="386">
        <v>1.1100000000000001</v>
      </c>
      <c r="F203" s="386">
        <v>0.03</v>
      </c>
      <c r="G203" s="386">
        <v>10.19</v>
      </c>
      <c r="H203" s="131">
        <v>0</v>
      </c>
      <c r="I203" s="131">
        <v>2E-3</v>
      </c>
      <c r="J203" s="386">
        <v>0</v>
      </c>
      <c r="K203" s="131">
        <v>8.0000000000000002E-3</v>
      </c>
      <c r="L203" s="131">
        <v>1.7999999999999999E-2</v>
      </c>
      <c r="M203" s="131">
        <v>0.432</v>
      </c>
      <c r="N203" s="135">
        <v>0</v>
      </c>
      <c r="O203" s="135">
        <v>8.9999999999999993E-3</v>
      </c>
      <c r="P203" s="135">
        <v>0</v>
      </c>
      <c r="Q203" s="135">
        <v>0.54</v>
      </c>
      <c r="R203" s="136">
        <v>4.0000000000000001E-3</v>
      </c>
    </row>
    <row r="204" spans="1:18" s="304" customFormat="1" ht="15">
      <c r="A204" s="14"/>
      <c r="B204" s="5" t="s">
        <v>175</v>
      </c>
      <c r="C204" s="60" t="s">
        <v>404</v>
      </c>
      <c r="D204" s="386">
        <v>1.3</v>
      </c>
      <c r="E204" s="386">
        <v>0.14000000000000001</v>
      </c>
      <c r="F204" s="386">
        <v>8.69</v>
      </c>
      <c r="G204" s="386">
        <v>42.08</v>
      </c>
      <c r="H204" s="131">
        <v>3.1E-2</v>
      </c>
      <c r="I204" s="131">
        <v>0.01</v>
      </c>
      <c r="J204" s="386">
        <v>0</v>
      </c>
      <c r="K204" s="131">
        <v>0</v>
      </c>
      <c r="L204" s="131">
        <v>0.22700000000000001</v>
      </c>
      <c r="M204" s="131">
        <v>3.024</v>
      </c>
      <c r="N204" s="135">
        <v>0</v>
      </c>
      <c r="O204" s="135">
        <v>0.79200000000000004</v>
      </c>
      <c r="P204" s="135">
        <v>1E-3</v>
      </c>
      <c r="Q204" s="135">
        <v>14.72</v>
      </c>
      <c r="R204" s="136">
        <v>0.26500000000000001</v>
      </c>
    </row>
    <row r="205" spans="1:18" s="304" customFormat="1" ht="15">
      <c r="A205" s="14"/>
      <c r="B205" s="5" t="s">
        <v>62</v>
      </c>
      <c r="C205" s="60" t="s">
        <v>403</v>
      </c>
      <c r="D205" s="386">
        <v>1.1000000000000001</v>
      </c>
      <c r="E205" s="386">
        <v>1.21</v>
      </c>
      <c r="F205" s="386">
        <v>1.78</v>
      </c>
      <c r="G205" s="386">
        <v>22.68</v>
      </c>
      <c r="H205" s="131">
        <v>1.4999999999999999E-2</v>
      </c>
      <c r="I205" s="131">
        <v>5.7000000000000002E-2</v>
      </c>
      <c r="J205" s="386">
        <v>0.49099999999999999</v>
      </c>
      <c r="K205" s="131">
        <v>8.0000000000000002E-3</v>
      </c>
      <c r="L205" s="131">
        <v>0</v>
      </c>
      <c r="M205" s="131">
        <v>45.36</v>
      </c>
      <c r="N205" s="135">
        <v>3.0000000000000001E-3</v>
      </c>
      <c r="O205" s="135">
        <v>5.2919999999999998</v>
      </c>
      <c r="P205" s="135">
        <v>1E-3</v>
      </c>
      <c r="Q205" s="135">
        <v>34.020000000000003</v>
      </c>
      <c r="R205" s="136">
        <v>2.3E-2</v>
      </c>
    </row>
    <row r="206" spans="1:18" s="304" customFormat="1" ht="15">
      <c r="A206" s="14"/>
      <c r="B206" s="5" t="s">
        <v>64</v>
      </c>
      <c r="C206" s="60" t="s">
        <v>402</v>
      </c>
      <c r="D206" s="386">
        <v>0</v>
      </c>
      <c r="E206" s="386">
        <v>0</v>
      </c>
      <c r="F206" s="386">
        <v>10.78</v>
      </c>
      <c r="G206" s="386">
        <v>43.09</v>
      </c>
      <c r="H206" s="386">
        <v>0</v>
      </c>
      <c r="I206" s="386">
        <v>0</v>
      </c>
      <c r="J206" s="386">
        <v>0</v>
      </c>
      <c r="K206" s="386">
        <v>0</v>
      </c>
      <c r="L206" s="386">
        <v>0</v>
      </c>
      <c r="M206" s="131">
        <v>0.32400000000000001</v>
      </c>
      <c r="N206" s="386">
        <v>0</v>
      </c>
      <c r="O206" s="386">
        <v>0</v>
      </c>
      <c r="P206" s="386">
        <v>0</v>
      </c>
      <c r="Q206" s="386">
        <v>0</v>
      </c>
      <c r="R206" s="136">
        <v>3.2000000000000001E-2</v>
      </c>
    </row>
    <row r="207" spans="1:18" s="304" customFormat="1" ht="15">
      <c r="A207" s="14"/>
      <c r="B207" s="5" t="s">
        <v>65</v>
      </c>
      <c r="C207" s="60" t="s">
        <v>401</v>
      </c>
      <c r="D207" s="386">
        <v>2.29</v>
      </c>
      <c r="E207" s="386">
        <v>2.0699999999999998</v>
      </c>
      <c r="F207" s="386">
        <v>0.13</v>
      </c>
      <c r="G207" s="386">
        <v>28.26</v>
      </c>
      <c r="H207" s="131">
        <v>1.2999999999999999E-2</v>
      </c>
      <c r="I207" s="131">
        <v>7.9000000000000001E-2</v>
      </c>
      <c r="J207" s="386">
        <v>0</v>
      </c>
      <c r="K207" s="131">
        <v>4.7E-2</v>
      </c>
      <c r="L207" s="131">
        <v>0.108</v>
      </c>
      <c r="M207" s="131">
        <v>9.9</v>
      </c>
      <c r="N207" s="135">
        <v>4.0000000000000001E-3</v>
      </c>
      <c r="O207" s="135">
        <v>2.16</v>
      </c>
      <c r="P207" s="135">
        <v>5.0000000000000001E-3</v>
      </c>
      <c r="Q207" s="135">
        <v>34.56</v>
      </c>
      <c r="R207" s="136">
        <v>0.45</v>
      </c>
    </row>
    <row r="208" spans="1:18" ht="28.5">
      <c r="A208" s="37">
        <v>395</v>
      </c>
      <c r="B208" s="437" t="s">
        <v>67</v>
      </c>
      <c r="C208" s="12" t="s">
        <v>40</v>
      </c>
      <c r="D208" s="38">
        <f t="shared" ref="D208:R208" si="49">SUM(D209:D212)</f>
        <v>3.59</v>
      </c>
      <c r="E208" s="38">
        <f t="shared" si="49"/>
        <v>3.43</v>
      </c>
      <c r="F208" s="38">
        <f t="shared" si="49"/>
        <v>16.830000000000002</v>
      </c>
      <c r="G208" s="38">
        <f t="shared" si="49"/>
        <v>111.79</v>
      </c>
      <c r="H208" s="38">
        <f t="shared" si="49"/>
        <v>0.02</v>
      </c>
      <c r="I208" s="38">
        <f t="shared" si="49"/>
        <v>7.4999999999999997E-2</v>
      </c>
      <c r="J208" s="38">
        <f t="shared" si="49"/>
        <v>0.6</v>
      </c>
      <c r="K208" s="38">
        <f t="shared" si="49"/>
        <v>2.1999999999999999E-2</v>
      </c>
      <c r="L208" s="38">
        <f t="shared" si="49"/>
        <v>0</v>
      </c>
      <c r="M208" s="38">
        <f t="shared" si="49"/>
        <v>60.6</v>
      </c>
      <c r="N208" s="38">
        <f t="shared" si="49"/>
        <v>8.9999999999999993E-3</v>
      </c>
      <c r="O208" s="38">
        <f t="shared" si="49"/>
        <v>14</v>
      </c>
      <c r="P208" s="38">
        <f t="shared" si="49"/>
        <v>0</v>
      </c>
      <c r="Q208" s="38">
        <f t="shared" si="49"/>
        <v>30</v>
      </c>
      <c r="R208" s="39">
        <f t="shared" si="49"/>
        <v>0.09</v>
      </c>
    </row>
    <row r="209" spans="1:18">
      <c r="A209" s="37"/>
      <c r="B209" s="5" t="s">
        <v>31</v>
      </c>
      <c r="C209" s="6" t="s">
        <v>68</v>
      </c>
      <c r="D209" s="305">
        <v>0</v>
      </c>
      <c r="E209" s="305">
        <v>0</v>
      </c>
      <c r="F209" s="305">
        <v>0</v>
      </c>
      <c r="G209" s="305">
        <v>0</v>
      </c>
      <c r="H209" s="40">
        <v>0</v>
      </c>
      <c r="I209" s="40">
        <v>0</v>
      </c>
      <c r="J209" s="305">
        <v>0</v>
      </c>
      <c r="K209" s="305">
        <v>0</v>
      </c>
      <c r="L209" s="305">
        <v>0</v>
      </c>
      <c r="M209" s="40">
        <v>0</v>
      </c>
      <c r="N209" s="41">
        <v>0</v>
      </c>
      <c r="O209" s="41">
        <v>0</v>
      </c>
      <c r="P209" s="41">
        <v>0</v>
      </c>
      <c r="Q209" s="41">
        <v>0</v>
      </c>
      <c r="R209" s="42">
        <v>0</v>
      </c>
    </row>
    <row r="210" spans="1:18" ht="30">
      <c r="A210" s="37"/>
      <c r="B210" s="5" t="s">
        <v>69</v>
      </c>
      <c r="C210" s="6" t="s">
        <v>70</v>
      </c>
      <c r="D210" s="305">
        <v>3.5</v>
      </c>
      <c r="E210" s="305">
        <v>3</v>
      </c>
      <c r="F210" s="305">
        <v>4.7</v>
      </c>
      <c r="G210" s="305">
        <v>63</v>
      </c>
      <c r="H210" s="40">
        <v>0</v>
      </c>
      <c r="I210" s="40">
        <v>0</v>
      </c>
      <c r="J210" s="305">
        <v>0.6</v>
      </c>
      <c r="K210" s="305">
        <v>2.1999999999999999E-2</v>
      </c>
      <c r="L210" s="305">
        <v>0</v>
      </c>
      <c r="M210" s="40">
        <v>0</v>
      </c>
      <c r="N210" s="41">
        <v>8.9999999999999993E-3</v>
      </c>
      <c r="O210" s="41">
        <v>14</v>
      </c>
      <c r="P210" s="41">
        <v>0</v>
      </c>
      <c r="Q210" s="41">
        <v>30</v>
      </c>
      <c r="R210" s="42">
        <v>0</v>
      </c>
    </row>
    <row r="211" spans="1:18">
      <c r="A211" s="37"/>
      <c r="B211" s="5" t="s">
        <v>42</v>
      </c>
      <c r="C211" s="6" t="s">
        <v>71</v>
      </c>
      <c r="D211" s="305">
        <v>0</v>
      </c>
      <c r="E211" s="305">
        <v>0</v>
      </c>
      <c r="F211" s="305">
        <v>11.1</v>
      </c>
      <c r="G211" s="305">
        <v>42.14</v>
      </c>
      <c r="H211" s="40">
        <v>0</v>
      </c>
      <c r="I211" s="40">
        <v>0</v>
      </c>
      <c r="J211" s="305">
        <v>0</v>
      </c>
      <c r="K211" s="305">
        <v>0</v>
      </c>
      <c r="L211" s="305">
        <v>0</v>
      </c>
      <c r="M211" s="40">
        <v>0.6</v>
      </c>
      <c r="N211" s="41">
        <v>0</v>
      </c>
      <c r="O211" s="41">
        <v>0</v>
      </c>
      <c r="P211" s="41">
        <v>0</v>
      </c>
      <c r="Q211" s="41">
        <v>0</v>
      </c>
      <c r="R211" s="42">
        <v>0.06</v>
      </c>
    </row>
    <row r="212" spans="1:18">
      <c r="A212" s="37"/>
      <c r="B212" s="5" t="s">
        <v>72</v>
      </c>
      <c r="C212" s="6" t="s">
        <v>73</v>
      </c>
      <c r="D212" s="305">
        <v>0.09</v>
      </c>
      <c r="E212" s="305">
        <v>0.43</v>
      </c>
      <c r="F212" s="305">
        <v>1.03</v>
      </c>
      <c r="G212" s="305">
        <v>6.65</v>
      </c>
      <c r="H212" s="40">
        <v>0.02</v>
      </c>
      <c r="I212" s="40">
        <v>7.4999999999999997E-2</v>
      </c>
      <c r="J212" s="305">
        <v>0</v>
      </c>
      <c r="K212" s="305">
        <v>0</v>
      </c>
      <c r="L212" s="305">
        <v>0</v>
      </c>
      <c r="M212" s="40">
        <v>60</v>
      </c>
      <c r="N212" s="41">
        <v>0</v>
      </c>
      <c r="O212" s="41">
        <v>0</v>
      </c>
      <c r="P212" s="41">
        <v>0</v>
      </c>
      <c r="Q212" s="41">
        <v>0</v>
      </c>
      <c r="R212" s="42">
        <v>0.03</v>
      </c>
    </row>
    <row r="213" spans="1:18" ht="15">
      <c r="A213" s="26" t="s">
        <v>131</v>
      </c>
      <c r="B213" s="437" t="s">
        <v>44</v>
      </c>
      <c r="C213" s="27">
        <v>30</v>
      </c>
      <c r="D213" s="28">
        <f t="shared" ref="D213:R213" si="50">SUM(D214)</f>
        <v>2.37</v>
      </c>
      <c r="E213" s="28">
        <f t="shared" si="50"/>
        <v>0.27</v>
      </c>
      <c r="F213" s="28">
        <f t="shared" si="50"/>
        <v>11.4</v>
      </c>
      <c r="G213" s="28">
        <f t="shared" si="50"/>
        <v>59.7</v>
      </c>
      <c r="H213" s="28">
        <f t="shared" si="50"/>
        <v>4.8000000000000001E-2</v>
      </c>
      <c r="I213" s="28">
        <f t="shared" si="50"/>
        <v>1.7999999999999999E-2</v>
      </c>
      <c r="J213" s="28">
        <f t="shared" si="50"/>
        <v>0</v>
      </c>
      <c r="K213" s="28">
        <f>SUM(K214)</f>
        <v>0</v>
      </c>
      <c r="L213" s="28">
        <f>SUM(L214)</f>
        <v>0.39</v>
      </c>
      <c r="M213" s="28">
        <f t="shared" si="50"/>
        <v>6.9</v>
      </c>
      <c r="N213" s="28">
        <f t="shared" si="50"/>
        <v>1E-3</v>
      </c>
      <c r="O213" s="28">
        <f t="shared" si="50"/>
        <v>9.9</v>
      </c>
      <c r="P213" s="28">
        <f t="shared" si="50"/>
        <v>2E-3</v>
      </c>
      <c r="Q213" s="28">
        <f t="shared" si="50"/>
        <v>26.1</v>
      </c>
      <c r="R213" s="29">
        <f t="shared" si="50"/>
        <v>0.6</v>
      </c>
    </row>
    <row r="214" spans="1:18" ht="30.75" thickBot="1">
      <c r="A214" s="65"/>
      <c r="B214" s="5" t="s">
        <v>45</v>
      </c>
      <c r="C214" s="66" t="s">
        <v>46</v>
      </c>
      <c r="D214" s="43">
        <v>2.37</v>
      </c>
      <c r="E214" s="43">
        <v>0.27</v>
      </c>
      <c r="F214" s="43">
        <v>11.4</v>
      </c>
      <c r="G214" s="43">
        <v>59.7</v>
      </c>
      <c r="H214" s="43">
        <v>4.8000000000000001E-2</v>
      </c>
      <c r="I214" s="43">
        <v>1.7999999999999999E-2</v>
      </c>
      <c r="J214" s="43">
        <v>0</v>
      </c>
      <c r="K214" s="43">
        <v>0</v>
      </c>
      <c r="L214" s="43">
        <v>0.39</v>
      </c>
      <c r="M214" s="43">
        <v>6.9</v>
      </c>
      <c r="N214" s="44">
        <v>1E-3</v>
      </c>
      <c r="O214" s="44">
        <v>9.9</v>
      </c>
      <c r="P214" s="44">
        <v>2E-3</v>
      </c>
      <c r="Q214" s="44">
        <v>26.1</v>
      </c>
      <c r="R214" s="45">
        <v>0.6</v>
      </c>
    </row>
    <row r="215" spans="1:18" thickBot="1">
      <c r="A215" s="611" t="s">
        <v>135</v>
      </c>
      <c r="B215" s="612"/>
      <c r="C215" s="613"/>
      <c r="D215" s="53">
        <f>SUM(D197,D201,D208,D213,)</f>
        <v>37.723999999999997</v>
      </c>
      <c r="E215" s="53">
        <f t="shared" ref="E215:R215" si="51">SUM(E197,E201,E208,E213,)</f>
        <v>29.51</v>
      </c>
      <c r="F215" s="53">
        <f t="shared" si="51"/>
        <v>62.038000000000004</v>
      </c>
      <c r="G215" s="53">
        <f t="shared" si="51"/>
        <v>667.54000000000008</v>
      </c>
      <c r="H215" s="53">
        <f t="shared" si="51"/>
        <v>0.21899999999999997</v>
      </c>
      <c r="I215" s="53">
        <f t="shared" si="51"/>
        <v>0.66100000000000003</v>
      </c>
      <c r="J215" s="53">
        <f t="shared" si="51"/>
        <v>1.8520000000000003</v>
      </c>
      <c r="K215" s="53">
        <f t="shared" si="51"/>
        <v>0.22700000000000001</v>
      </c>
      <c r="L215" s="53">
        <f t="shared" si="51"/>
        <v>1.4020000000000001</v>
      </c>
      <c r="M215" s="53">
        <f t="shared" si="51"/>
        <v>476.11</v>
      </c>
      <c r="N215" s="53">
        <f t="shared" si="51"/>
        <v>0.03</v>
      </c>
      <c r="O215" s="53">
        <f t="shared" si="51"/>
        <v>73.837000000000003</v>
      </c>
      <c r="P215" s="53">
        <f t="shared" si="51"/>
        <v>0.40900000000000003</v>
      </c>
      <c r="Q215" s="53">
        <f t="shared" si="51"/>
        <v>516.44000000000005</v>
      </c>
      <c r="R215" s="53">
        <f t="shared" si="51"/>
        <v>2.5510000000000002</v>
      </c>
    </row>
    <row r="216" spans="1:18">
      <c r="A216" s="191"/>
      <c r="B216" s="117"/>
      <c r="C216" s="198"/>
      <c r="D216" s="199"/>
      <c r="E216" s="199"/>
      <c r="F216" s="199"/>
      <c r="G216" s="199"/>
      <c r="H216" s="199"/>
      <c r="I216" s="199"/>
      <c r="J216" s="199"/>
      <c r="K216" s="199"/>
      <c r="L216" s="199"/>
      <c r="M216" s="199"/>
      <c r="N216" s="199"/>
      <c r="O216" s="199"/>
      <c r="P216" s="199"/>
      <c r="Q216" s="199"/>
      <c r="R216" s="199"/>
    </row>
    <row r="217" spans="1:18">
      <c r="A217" s="191"/>
      <c r="B217" s="117"/>
      <c r="C217" s="198"/>
      <c r="D217" s="199"/>
      <c r="E217" s="199"/>
      <c r="F217" s="199"/>
      <c r="G217" s="199"/>
      <c r="H217" s="199"/>
      <c r="I217" s="199"/>
      <c r="J217" s="199"/>
      <c r="K217" s="199"/>
      <c r="L217" s="199"/>
      <c r="M217" s="199"/>
      <c r="N217" s="199"/>
      <c r="O217" s="199"/>
      <c r="P217" s="199"/>
      <c r="Q217" s="199"/>
      <c r="R217" s="199"/>
    </row>
    <row r="218" spans="1:18">
      <c r="A218" s="191"/>
      <c r="B218" s="117"/>
      <c r="C218" s="198"/>
      <c r="D218" s="199"/>
      <c r="E218" s="199"/>
      <c r="F218" s="199"/>
      <c r="G218" s="199"/>
      <c r="H218" s="199"/>
      <c r="I218" s="199"/>
      <c r="J218" s="199"/>
      <c r="K218" s="199"/>
      <c r="L218" s="199"/>
      <c r="M218" s="199"/>
      <c r="N218" s="199"/>
      <c r="O218" s="199"/>
      <c r="P218" s="199"/>
      <c r="Q218" s="199"/>
      <c r="R218" s="199"/>
    </row>
    <row r="219" spans="1:18" ht="16.5" thickBot="1">
      <c r="A219" s="648" t="s">
        <v>146</v>
      </c>
      <c r="B219" s="648"/>
      <c r="C219" s="648"/>
      <c r="D219" s="648"/>
      <c r="E219" s="648"/>
      <c r="F219" s="648"/>
      <c r="G219" s="648"/>
      <c r="H219" s="648"/>
      <c r="I219" s="648"/>
      <c r="J219" s="648"/>
      <c r="K219" s="648"/>
      <c r="L219" s="648"/>
      <c r="M219" s="648"/>
      <c r="N219" s="648"/>
      <c r="O219" s="648"/>
      <c r="P219" s="648"/>
      <c r="Q219" s="648"/>
      <c r="R219" s="648"/>
    </row>
    <row r="220" spans="1:18">
      <c r="A220" s="621" t="s">
        <v>1</v>
      </c>
      <c r="B220" s="623" t="s">
        <v>2</v>
      </c>
      <c r="C220" s="623" t="s">
        <v>3</v>
      </c>
      <c r="D220" s="625" t="s">
        <v>4</v>
      </c>
      <c r="E220" s="626"/>
      <c r="F220" s="627"/>
      <c r="G220" s="623" t="s">
        <v>5</v>
      </c>
      <c r="H220" s="582" t="s">
        <v>6</v>
      </c>
      <c r="I220" s="583"/>
      <c r="J220" s="583"/>
      <c r="K220" s="583"/>
      <c r="L220" s="584"/>
      <c r="M220" s="580" t="s">
        <v>7</v>
      </c>
      <c r="N220" s="582"/>
      <c r="O220" s="582"/>
      <c r="P220" s="582"/>
      <c r="Q220" s="582"/>
      <c r="R220" s="633"/>
    </row>
    <row r="221" spans="1:18" ht="16.5" thickBot="1">
      <c r="A221" s="622"/>
      <c r="B221" s="624"/>
      <c r="C221" s="624"/>
      <c r="D221" s="24" t="s">
        <v>49</v>
      </c>
      <c r="E221" s="24" t="s">
        <v>50</v>
      </c>
      <c r="F221" s="24" t="s">
        <v>51</v>
      </c>
      <c r="G221" s="624"/>
      <c r="H221" s="157" t="s">
        <v>11</v>
      </c>
      <c r="I221" s="157" t="s">
        <v>12</v>
      </c>
      <c r="J221" s="157" t="s">
        <v>13</v>
      </c>
      <c r="K221" s="157" t="s">
        <v>79</v>
      </c>
      <c r="L221" s="157" t="s">
        <v>15</v>
      </c>
      <c r="M221" s="177" t="s">
        <v>16</v>
      </c>
      <c r="N221" s="178" t="s">
        <v>17</v>
      </c>
      <c r="O221" s="178" t="s">
        <v>18</v>
      </c>
      <c r="P221" s="178" t="s">
        <v>19</v>
      </c>
      <c r="Q221" s="178" t="s">
        <v>20</v>
      </c>
      <c r="R221" s="179" t="s">
        <v>21</v>
      </c>
    </row>
    <row r="222" spans="1:18">
      <c r="A222" s="303">
        <v>14</v>
      </c>
      <c r="B222" s="443" t="s">
        <v>80</v>
      </c>
      <c r="C222" s="189">
        <v>100</v>
      </c>
      <c r="D222" s="190">
        <f t="shared" ref="D222:R222" si="52">SUM(D223)</f>
        <v>0.8</v>
      </c>
      <c r="E222" s="190">
        <f t="shared" si="52"/>
        <v>0.1</v>
      </c>
      <c r="F222" s="190">
        <f t="shared" si="52"/>
        <v>2.5</v>
      </c>
      <c r="G222" s="190">
        <f t="shared" si="52"/>
        <v>14</v>
      </c>
      <c r="H222" s="190">
        <f t="shared" si="52"/>
        <v>0.03</v>
      </c>
      <c r="I222" s="190">
        <f t="shared" si="52"/>
        <v>0.04</v>
      </c>
      <c r="J222" s="190">
        <f t="shared" si="52"/>
        <v>10</v>
      </c>
      <c r="K222" s="190">
        <f t="shared" si="52"/>
        <v>0.01</v>
      </c>
      <c r="L222" s="190">
        <f t="shared" si="52"/>
        <v>0.1</v>
      </c>
      <c r="M222" s="190">
        <f t="shared" si="52"/>
        <v>23</v>
      </c>
      <c r="N222" s="190">
        <f t="shared" si="52"/>
        <v>3.0000000000000001E-3</v>
      </c>
      <c r="O222" s="190">
        <f t="shared" si="52"/>
        <v>14</v>
      </c>
      <c r="P222" s="190">
        <f t="shared" si="52"/>
        <v>0</v>
      </c>
      <c r="Q222" s="190">
        <f t="shared" si="52"/>
        <v>42</v>
      </c>
      <c r="R222" s="190">
        <f t="shared" si="52"/>
        <v>0.06</v>
      </c>
    </row>
    <row r="223" spans="1:18">
      <c r="A223" s="37"/>
      <c r="B223" s="61" t="s">
        <v>81</v>
      </c>
      <c r="C223" s="62" t="s">
        <v>137</v>
      </c>
      <c r="D223" s="40">
        <v>0.8</v>
      </c>
      <c r="E223" s="40">
        <v>0.1</v>
      </c>
      <c r="F223" s="40">
        <v>2.5</v>
      </c>
      <c r="G223" s="40">
        <v>14</v>
      </c>
      <c r="H223" s="40">
        <v>0.03</v>
      </c>
      <c r="I223" s="40">
        <v>0.04</v>
      </c>
      <c r="J223" s="40">
        <v>10</v>
      </c>
      <c r="K223" s="40">
        <v>0.01</v>
      </c>
      <c r="L223" s="40">
        <v>0.1</v>
      </c>
      <c r="M223" s="40">
        <v>23</v>
      </c>
      <c r="N223" s="41">
        <v>3.0000000000000001E-3</v>
      </c>
      <c r="O223" s="41">
        <v>14</v>
      </c>
      <c r="P223" s="41">
        <v>0</v>
      </c>
      <c r="Q223" s="41">
        <v>42</v>
      </c>
      <c r="R223" s="42">
        <v>0.06</v>
      </c>
    </row>
    <row r="224" spans="1:18">
      <c r="A224" s="4">
        <v>276</v>
      </c>
      <c r="B224" s="437" t="s">
        <v>414</v>
      </c>
      <c r="C224" s="12" t="s">
        <v>40</v>
      </c>
      <c r="D224" s="110">
        <f t="shared" ref="D224:R224" si="53">SUM(D225:D230)</f>
        <v>10.28</v>
      </c>
      <c r="E224" s="110">
        <f t="shared" si="53"/>
        <v>18.350000000000001</v>
      </c>
      <c r="F224" s="110">
        <f t="shared" si="53"/>
        <v>22.05</v>
      </c>
      <c r="G224" s="110">
        <f t="shared" si="53"/>
        <v>319.98999999999995</v>
      </c>
      <c r="H224" s="110">
        <f t="shared" si="53"/>
        <v>0.49399999999999999</v>
      </c>
      <c r="I224" s="110">
        <f t="shared" si="53"/>
        <v>0.93599999999999994</v>
      </c>
      <c r="J224" s="110">
        <f t="shared" si="53"/>
        <v>28.914999999999999</v>
      </c>
      <c r="K224" s="110">
        <f t="shared" si="53"/>
        <v>5.3999999999999999E-2</v>
      </c>
      <c r="L224" s="110">
        <f t="shared" si="53"/>
        <v>0.53200000000000003</v>
      </c>
      <c r="M224" s="110">
        <f t="shared" si="53"/>
        <v>22.37</v>
      </c>
      <c r="N224" s="110">
        <f t="shared" si="53"/>
        <v>3.2609999999999997</v>
      </c>
      <c r="O224" s="110">
        <f t="shared" si="53"/>
        <v>42.734000000000002</v>
      </c>
      <c r="P224" s="110">
        <f t="shared" si="53"/>
        <v>0</v>
      </c>
      <c r="Q224" s="110">
        <f t="shared" si="53"/>
        <v>155.42600000000002</v>
      </c>
      <c r="R224" s="110">
        <f t="shared" si="53"/>
        <v>1.7400000000000002</v>
      </c>
    </row>
    <row r="225" spans="1:18">
      <c r="A225" s="4"/>
      <c r="B225" s="497" t="s">
        <v>543</v>
      </c>
      <c r="C225" s="69" t="s">
        <v>544</v>
      </c>
      <c r="D225" s="69">
        <v>7.25</v>
      </c>
      <c r="E225" s="69">
        <v>14.49</v>
      </c>
      <c r="F225" s="69">
        <v>0</v>
      </c>
      <c r="G225" s="69">
        <v>164</v>
      </c>
      <c r="H225" s="137">
        <v>0.34499999999999997</v>
      </c>
      <c r="I225" s="137">
        <v>7.9000000000000001E-2</v>
      </c>
      <c r="J225" s="137">
        <v>0</v>
      </c>
      <c r="K225" s="137">
        <v>0</v>
      </c>
      <c r="L225" s="137">
        <v>0.247</v>
      </c>
      <c r="M225" s="137">
        <v>3.9</v>
      </c>
      <c r="N225" s="138">
        <v>3.254</v>
      </c>
      <c r="O225" s="138">
        <v>9.3670000000000009</v>
      </c>
      <c r="P225" s="138">
        <v>0</v>
      </c>
      <c r="Q225" s="138">
        <v>72</v>
      </c>
      <c r="R225" s="139">
        <v>0.54200000000000004</v>
      </c>
    </row>
    <row r="226" spans="1:18">
      <c r="A226" s="4"/>
      <c r="B226" s="5" t="s">
        <v>23</v>
      </c>
      <c r="C226" s="114" t="s">
        <v>415</v>
      </c>
      <c r="D226" s="131">
        <v>2.38</v>
      </c>
      <c r="E226" s="131">
        <v>0.48</v>
      </c>
      <c r="F226" s="131">
        <v>19.41</v>
      </c>
      <c r="G226" s="131">
        <v>96.71</v>
      </c>
      <c r="H226" s="111">
        <v>0.14399999999999999</v>
      </c>
      <c r="I226" s="111">
        <v>0.84</v>
      </c>
      <c r="J226" s="131">
        <v>23.82</v>
      </c>
      <c r="K226" s="131">
        <v>3.0000000000000001E-3</v>
      </c>
      <c r="L226" s="131">
        <v>0.11899999999999999</v>
      </c>
      <c r="M226" s="111">
        <v>12</v>
      </c>
      <c r="N226" s="112">
        <v>6.0000000000000001E-3</v>
      </c>
      <c r="O226" s="112">
        <v>27.39</v>
      </c>
      <c r="P226" s="112">
        <v>0</v>
      </c>
      <c r="Q226" s="112">
        <v>69.8</v>
      </c>
      <c r="R226" s="113">
        <v>1.08</v>
      </c>
    </row>
    <row r="227" spans="1:18">
      <c r="A227" s="4"/>
      <c r="B227" s="5" t="s">
        <v>24</v>
      </c>
      <c r="C227" s="114" t="s">
        <v>416</v>
      </c>
      <c r="D227" s="131">
        <v>0.14000000000000001</v>
      </c>
      <c r="E227" s="131">
        <v>0.02</v>
      </c>
      <c r="F227" s="131">
        <v>0.82</v>
      </c>
      <c r="G227" s="131">
        <v>9.1</v>
      </c>
      <c r="H227" s="111">
        <v>5.0000000000000001E-3</v>
      </c>
      <c r="I227" s="111">
        <v>3.0000000000000001E-3</v>
      </c>
      <c r="J227" s="131">
        <v>1</v>
      </c>
      <c r="K227" s="131">
        <v>0</v>
      </c>
      <c r="L227" s="131">
        <v>0.02</v>
      </c>
      <c r="M227" s="111">
        <v>3.72</v>
      </c>
      <c r="N227" s="112">
        <v>0</v>
      </c>
      <c r="O227" s="112">
        <v>1.4</v>
      </c>
      <c r="P227" s="112">
        <v>0</v>
      </c>
      <c r="Q227" s="112">
        <v>5.8</v>
      </c>
      <c r="R227" s="113">
        <v>9.6000000000000002E-2</v>
      </c>
    </row>
    <row r="228" spans="1:18">
      <c r="A228" s="4"/>
      <c r="B228" s="5" t="s">
        <v>109</v>
      </c>
      <c r="C228" s="114" t="s">
        <v>417</v>
      </c>
      <c r="D228" s="131">
        <v>0.44</v>
      </c>
      <c r="E228" s="131">
        <v>0</v>
      </c>
      <c r="F228" s="131">
        <v>1.73</v>
      </c>
      <c r="G228" s="131">
        <v>14.28</v>
      </c>
      <c r="H228" s="111">
        <v>0</v>
      </c>
      <c r="I228" s="111">
        <v>7.0000000000000001E-3</v>
      </c>
      <c r="J228" s="131">
        <v>4.0949999999999998</v>
      </c>
      <c r="K228" s="131">
        <v>2.7E-2</v>
      </c>
      <c r="L228" s="131">
        <v>9.0999999999999998E-2</v>
      </c>
      <c r="M228" s="111">
        <v>1.44</v>
      </c>
      <c r="N228" s="112">
        <v>1E-3</v>
      </c>
      <c r="O228" s="112">
        <v>4.55</v>
      </c>
      <c r="P228" s="112">
        <v>0</v>
      </c>
      <c r="Q228" s="112">
        <v>6.1879999999999997</v>
      </c>
      <c r="R228" s="113">
        <v>1.2E-2</v>
      </c>
    </row>
    <row r="229" spans="1:18">
      <c r="A229" s="4"/>
      <c r="B229" s="5" t="s">
        <v>39</v>
      </c>
      <c r="C229" s="114" t="s">
        <v>418</v>
      </c>
      <c r="D229" s="131">
        <v>7.0000000000000007E-2</v>
      </c>
      <c r="E229" s="131">
        <v>3.36</v>
      </c>
      <c r="F229" s="131">
        <v>0.09</v>
      </c>
      <c r="G229" s="131">
        <v>35.9</v>
      </c>
      <c r="H229" s="111">
        <v>0</v>
      </c>
      <c r="I229" s="111">
        <v>7.0000000000000001E-3</v>
      </c>
      <c r="J229" s="131">
        <v>0</v>
      </c>
      <c r="K229" s="131">
        <v>2.4E-2</v>
      </c>
      <c r="L229" s="131">
        <v>5.5E-2</v>
      </c>
      <c r="M229" s="111">
        <v>1.31</v>
      </c>
      <c r="N229" s="112">
        <v>0</v>
      </c>
      <c r="O229" s="112">
        <v>2.7E-2</v>
      </c>
      <c r="P229" s="112">
        <v>0</v>
      </c>
      <c r="Q229" s="112">
        <v>1.6379999999999999</v>
      </c>
      <c r="R229" s="113">
        <v>0.01</v>
      </c>
    </row>
    <row r="230" spans="1:18" ht="31.5">
      <c r="A230" s="4"/>
      <c r="B230" s="57" t="s">
        <v>89</v>
      </c>
      <c r="C230" s="57" t="s">
        <v>394</v>
      </c>
      <c r="D230" s="128">
        <v>0</v>
      </c>
      <c r="E230" s="128">
        <v>0</v>
      </c>
      <c r="F230" s="128">
        <v>0</v>
      </c>
      <c r="G230" s="128">
        <v>0</v>
      </c>
      <c r="H230" s="128">
        <v>0</v>
      </c>
      <c r="I230" s="128">
        <v>0</v>
      </c>
      <c r="J230" s="128">
        <v>0</v>
      </c>
      <c r="K230" s="128">
        <v>0</v>
      </c>
      <c r="L230" s="128">
        <v>0</v>
      </c>
      <c r="M230" s="128">
        <v>0</v>
      </c>
      <c r="N230" s="128">
        <v>0</v>
      </c>
      <c r="O230" s="128">
        <v>0</v>
      </c>
      <c r="P230" s="128">
        <v>0</v>
      </c>
      <c r="Q230" s="128">
        <v>0</v>
      </c>
      <c r="R230" s="130">
        <v>0</v>
      </c>
    </row>
    <row r="231" spans="1:18" ht="15">
      <c r="A231" s="26" t="s">
        <v>125</v>
      </c>
      <c r="B231" s="417" t="s">
        <v>126</v>
      </c>
      <c r="C231" s="34" t="s">
        <v>40</v>
      </c>
      <c r="D231" s="28">
        <f t="shared" ref="D231:R231" si="54">SUM(D232:D235)</f>
        <v>4.21</v>
      </c>
      <c r="E231" s="28">
        <f t="shared" si="54"/>
        <v>4.6100000000000003</v>
      </c>
      <c r="F231" s="28">
        <f t="shared" si="54"/>
        <v>17.07</v>
      </c>
      <c r="G231" s="28">
        <f t="shared" si="54"/>
        <v>125.56</v>
      </c>
      <c r="H231" s="28">
        <f t="shared" si="54"/>
        <v>1.2E-2</v>
      </c>
      <c r="I231" s="28">
        <f t="shared" si="54"/>
        <v>0.151</v>
      </c>
      <c r="J231" s="28">
        <f t="shared" si="54"/>
        <v>0</v>
      </c>
      <c r="K231" s="28">
        <f t="shared" si="54"/>
        <v>2.7E-2</v>
      </c>
      <c r="L231" s="28">
        <f t="shared" si="54"/>
        <v>7.0000000000000001E-3</v>
      </c>
      <c r="M231" s="28">
        <f t="shared" si="54"/>
        <v>32.504000000000005</v>
      </c>
      <c r="N231" s="28">
        <f t="shared" si="54"/>
        <v>1.0999999999999999E-2</v>
      </c>
      <c r="O231" s="28">
        <f t="shared" si="54"/>
        <v>26.545000000000002</v>
      </c>
      <c r="P231" s="28">
        <f t="shared" si="54"/>
        <v>2E-3</v>
      </c>
      <c r="Q231" s="28">
        <f t="shared" si="54"/>
        <v>124.53999999999999</v>
      </c>
      <c r="R231" s="29">
        <f t="shared" si="54"/>
        <v>0.76100000000000001</v>
      </c>
    </row>
    <row r="232" spans="1:18" ht="15">
      <c r="A232" s="26"/>
      <c r="B232" s="436" t="s">
        <v>31</v>
      </c>
      <c r="C232" s="66" t="s">
        <v>127</v>
      </c>
      <c r="D232" s="31">
        <v>0</v>
      </c>
      <c r="E232" s="31">
        <v>0</v>
      </c>
      <c r="F232" s="31">
        <v>0</v>
      </c>
      <c r="G232" s="31">
        <v>0</v>
      </c>
      <c r="H232" s="31">
        <v>0</v>
      </c>
      <c r="I232" s="31">
        <v>0</v>
      </c>
      <c r="J232" s="31">
        <v>0</v>
      </c>
      <c r="K232" s="31">
        <v>0</v>
      </c>
      <c r="L232" s="31">
        <v>0</v>
      </c>
      <c r="M232" s="31">
        <v>0</v>
      </c>
      <c r="N232" s="32">
        <v>0</v>
      </c>
      <c r="O232" s="32">
        <v>0</v>
      </c>
      <c r="P232" s="32">
        <v>0</v>
      </c>
      <c r="Q232" s="32">
        <v>0</v>
      </c>
      <c r="R232" s="33">
        <v>0</v>
      </c>
    </row>
    <row r="233" spans="1:18" ht="15">
      <c r="A233" s="26"/>
      <c r="B233" s="436" t="s">
        <v>128</v>
      </c>
      <c r="C233" s="66" t="s">
        <v>129</v>
      </c>
      <c r="D233" s="31">
        <v>0.54</v>
      </c>
      <c r="E233" s="31">
        <v>0.33</v>
      </c>
      <c r="F233" s="31">
        <v>0.23</v>
      </c>
      <c r="G233" s="31">
        <v>6.42</v>
      </c>
      <c r="H233" s="31">
        <v>0</v>
      </c>
      <c r="I233" s="31">
        <v>4.0000000000000001E-3</v>
      </c>
      <c r="J233" s="31">
        <v>0</v>
      </c>
      <c r="K233" s="31">
        <v>0</v>
      </c>
      <c r="L233" s="31">
        <v>7.0000000000000001E-3</v>
      </c>
      <c r="M233" s="31">
        <v>2.84</v>
      </c>
      <c r="N233" s="32">
        <v>0</v>
      </c>
      <c r="O233" s="32">
        <v>9.4350000000000005</v>
      </c>
      <c r="P233" s="32">
        <v>0</v>
      </c>
      <c r="Q233" s="32">
        <v>14.54</v>
      </c>
      <c r="R233" s="33">
        <v>0.48799999999999999</v>
      </c>
    </row>
    <row r="234" spans="1:18" ht="30">
      <c r="A234" s="26"/>
      <c r="B234" s="5" t="s">
        <v>69</v>
      </c>
      <c r="C234" s="66" t="s">
        <v>130</v>
      </c>
      <c r="D234" s="31">
        <v>3.67</v>
      </c>
      <c r="E234" s="31">
        <v>4.28</v>
      </c>
      <c r="F234" s="31">
        <v>5.74</v>
      </c>
      <c r="G234" s="31">
        <v>77</v>
      </c>
      <c r="H234" s="31">
        <v>1.2E-2</v>
      </c>
      <c r="I234" s="31">
        <v>0.14699999999999999</v>
      </c>
      <c r="J234" s="31">
        <v>0</v>
      </c>
      <c r="K234" s="31">
        <v>2.7E-2</v>
      </c>
      <c r="L234" s="31">
        <v>0</v>
      </c>
      <c r="M234" s="31">
        <v>29.33</v>
      </c>
      <c r="N234" s="32">
        <v>1.0999999999999999E-2</v>
      </c>
      <c r="O234" s="32">
        <v>17.11</v>
      </c>
      <c r="P234" s="32">
        <v>2E-3</v>
      </c>
      <c r="Q234" s="32">
        <v>110</v>
      </c>
      <c r="R234" s="33">
        <v>0.24</v>
      </c>
    </row>
    <row r="235" spans="1:18" ht="15">
      <c r="A235" s="94"/>
      <c r="B235" s="436" t="s">
        <v>42</v>
      </c>
      <c r="C235" s="66" t="s">
        <v>71</v>
      </c>
      <c r="D235" s="31">
        <v>0</v>
      </c>
      <c r="E235" s="31">
        <v>0</v>
      </c>
      <c r="F235" s="31">
        <v>11.1</v>
      </c>
      <c r="G235" s="31">
        <v>42.14</v>
      </c>
      <c r="H235" s="31">
        <v>0</v>
      </c>
      <c r="I235" s="31">
        <v>0</v>
      </c>
      <c r="J235" s="31">
        <v>0</v>
      </c>
      <c r="K235" s="31">
        <v>0</v>
      </c>
      <c r="L235" s="31">
        <v>0</v>
      </c>
      <c r="M235" s="31">
        <v>0.33400000000000002</v>
      </c>
      <c r="N235" s="32">
        <v>0</v>
      </c>
      <c r="O235" s="32">
        <v>0</v>
      </c>
      <c r="P235" s="32">
        <v>0</v>
      </c>
      <c r="Q235" s="32">
        <v>0</v>
      </c>
      <c r="R235" s="33">
        <v>3.3000000000000002E-2</v>
      </c>
    </row>
    <row r="236" spans="1:18" ht="15">
      <c r="A236" s="46">
        <v>11</v>
      </c>
      <c r="B236" s="438" t="s">
        <v>364</v>
      </c>
      <c r="C236" s="85">
        <v>30</v>
      </c>
      <c r="D236" s="282">
        <f>SUM(D237)</f>
        <v>1.98</v>
      </c>
      <c r="E236" s="282">
        <f t="shared" ref="E236:R236" si="55">SUM(E237)</f>
        <v>0.36</v>
      </c>
      <c r="F236" s="282">
        <f t="shared" si="55"/>
        <v>10.8</v>
      </c>
      <c r="G236" s="282">
        <f t="shared" si="55"/>
        <v>54.3</v>
      </c>
      <c r="H236" s="282">
        <f t="shared" si="55"/>
        <v>5.3999999999999999E-2</v>
      </c>
      <c r="I236" s="282">
        <f t="shared" si="55"/>
        <v>2.4E-2</v>
      </c>
      <c r="J236" s="282">
        <f t="shared" si="55"/>
        <v>0</v>
      </c>
      <c r="K236" s="283">
        <f t="shared" si="55"/>
        <v>0</v>
      </c>
      <c r="L236" s="283">
        <f t="shared" si="55"/>
        <v>0</v>
      </c>
      <c r="M236" s="283">
        <f t="shared" si="55"/>
        <v>0</v>
      </c>
      <c r="N236" s="283">
        <f t="shared" si="55"/>
        <v>0</v>
      </c>
      <c r="O236" s="283">
        <f t="shared" si="55"/>
        <v>0</v>
      </c>
      <c r="P236" s="283">
        <f t="shared" si="55"/>
        <v>0</v>
      </c>
      <c r="Q236" s="283">
        <f t="shared" si="55"/>
        <v>0</v>
      </c>
      <c r="R236" s="284">
        <f t="shared" si="55"/>
        <v>0</v>
      </c>
    </row>
    <row r="237" spans="1:18" thickBot="1">
      <c r="A237" s="46"/>
      <c r="B237" s="61" t="s">
        <v>365</v>
      </c>
      <c r="C237" s="56" t="s">
        <v>46</v>
      </c>
      <c r="D237" s="285">
        <v>1.98</v>
      </c>
      <c r="E237" s="285">
        <v>0.36</v>
      </c>
      <c r="F237" s="285">
        <v>10.8</v>
      </c>
      <c r="G237" s="285">
        <v>54.3</v>
      </c>
      <c r="H237" s="285">
        <v>5.3999999999999999E-2</v>
      </c>
      <c r="I237" s="285">
        <v>2.4E-2</v>
      </c>
      <c r="J237" s="285">
        <v>0</v>
      </c>
      <c r="K237" s="131">
        <v>0</v>
      </c>
      <c r="L237" s="131">
        <v>0</v>
      </c>
      <c r="M237" s="131">
        <v>0</v>
      </c>
      <c r="N237" s="131">
        <v>0</v>
      </c>
      <c r="O237" s="131">
        <v>0</v>
      </c>
      <c r="P237" s="131">
        <v>0</v>
      </c>
      <c r="Q237" s="131">
        <v>0</v>
      </c>
      <c r="R237" s="136">
        <v>0</v>
      </c>
    </row>
    <row r="238" spans="1:18" thickBot="1">
      <c r="A238" s="617" t="s">
        <v>47</v>
      </c>
      <c r="B238" s="618"/>
      <c r="C238" s="619"/>
      <c r="D238" s="180">
        <f>SUM(D222,D224,D231,D236,)</f>
        <v>17.27</v>
      </c>
      <c r="E238" s="180">
        <f t="shared" ref="E238:R238" si="56">SUM(E222,E224,E231,E236,)</f>
        <v>23.42</v>
      </c>
      <c r="F238" s="180">
        <f t="shared" si="56"/>
        <v>52.42</v>
      </c>
      <c r="G238" s="180">
        <f t="shared" si="56"/>
        <v>513.84999999999991</v>
      </c>
      <c r="H238" s="180">
        <f t="shared" si="56"/>
        <v>0.59000000000000008</v>
      </c>
      <c r="I238" s="180">
        <f t="shared" si="56"/>
        <v>1.151</v>
      </c>
      <c r="J238" s="180">
        <f t="shared" si="56"/>
        <v>38.914999999999999</v>
      </c>
      <c r="K238" s="180">
        <f t="shared" si="56"/>
        <v>9.0999999999999998E-2</v>
      </c>
      <c r="L238" s="180">
        <f t="shared" si="56"/>
        <v>0.63900000000000001</v>
      </c>
      <c r="M238" s="180">
        <f t="shared" si="56"/>
        <v>77.874000000000009</v>
      </c>
      <c r="N238" s="180">
        <f t="shared" si="56"/>
        <v>3.2749999999999999</v>
      </c>
      <c r="O238" s="180">
        <f t="shared" si="56"/>
        <v>83.278999999999996</v>
      </c>
      <c r="P238" s="180">
        <f t="shared" si="56"/>
        <v>2E-3</v>
      </c>
      <c r="Q238" s="180">
        <f t="shared" si="56"/>
        <v>321.96600000000001</v>
      </c>
      <c r="R238" s="180">
        <f t="shared" si="56"/>
        <v>2.5610000000000004</v>
      </c>
    </row>
    <row r="239" spans="1:18">
      <c r="A239" s="191"/>
      <c r="B239" s="202"/>
      <c r="C239" s="201"/>
      <c r="D239" s="193"/>
      <c r="E239" s="193"/>
      <c r="F239" s="193"/>
      <c r="G239" s="193"/>
      <c r="H239" s="193"/>
      <c r="I239" s="193"/>
      <c r="J239" s="193"/>
      <c r="K239" s="193"/>
      <c r="L239" s="193"/>
      <c r="M239" s="193"/>
      <c r="N239" s="193"/>
      <c r="O239" s="193"/>
      <c r="P239" s="193"/>
      <c r="Q239" s="193"/>
      <c r="R239" s="193"/>
    </row>
    <row r="240" spans="1:18">
      <c r="A240" s="191"/>
      <c r="B240" s="202"/>
      <c r="C240" s="201"/>
      <c r="D240" s="193"/>
      <c r="E240" s="193"/>
      <c r="F240" s="193"/>
      <c r="G240" s="193"/>
      <c r="H240" s="193"/>
      <c r="I240" s="193"/>
      <c r="J240" s="193"/>
      <c r="K240" s="193"/>
      <c r="L240" s="193"/>
      <c r="M240" s="193"/>
      <c r="N240" s="193"/>
      <c r="O240" s="193"/>
      <c r="P240" s="193"/>
      <c r="Q240" s="193"/>
      <c r="R240" s="193"/>
    </row>
    <row r="241" spans="1:18" ht="16.5" thickBot="1">
      <c r="A241" s="648" t="s">
        <v>188</v>
      </c>
      <c r="B241" s="648"/>
      <c r="C241" s="648"/>
      <c r="D241" s="648"/>
      <c r="E241" s="648"/>
      <c r="F241" s="648"/>
      <c r="G241" s="648"/>
      <c r="H241" s="648"/>
      <c r="I241" s="648"/>
      <c r="J241" s="648"/>
      <c r="K241" s="648"/>
      <c r="L241" s="648"/>
      <c r="M241" s="648"/>
      <c r="N241" s="648"/>
      <c r="O241" s="648"/>
      <c r="P241" s="648"/>
      <c r="Q241" s="648"/>
      <c r="R241" s="648"/>
    </row>
    <row r="242" spans="1:18">
      <c r="A242" s="628" t="s">
        <v>1</v>
      </c>
      <c r="B242" s="623" t="s">
        <v>2</v>
      </c>
      <c r="C242" s="631" t="s">
        <v>3</v>
      </c>
      <c r="D242" s="582" t="s">
        <v>4</v>
      </c>
      <c r="E242" s="583"/>
      <c r="F242" s="584"/>
      <c r="G242" s="623" t="s">
        <v>5</v>
      </c>
      <c r="H242" s="582" t="s">
        <v>6</v>
      </c>
      <c r="I242" s="583"/>
      <c r="J242" s="583"/>
      <c r="K242" s="583"/>
      <c r="L242" s="584"/>
      <c r="M242" s="580" t="s">
        <v>7</v>
      </c>
      <c r="N242" s="582"/>
      <c r="O242" s="582"/>
      <c r="P242" s="582"/>
      <c r="Q242" s="582"/>
      <c r="R242" s="633"/>
    </row>
    <row r="243" spans="1:18" ht="32.25" thickBot="1">
      <c r="A243" s="649"/>
      <c r="B243" s="624"/>
      <c r="C243" s="650"/>
      <c r="D243" s="157" t="s">
        <v>8</v>
      </c>
      <c r="E243" s="157" t="s">
        <v>9</v>
      </c>
      <c r="F243" s="157" t="s">
        <v>10</v>
      </c>
      <c r="G243" s="624"/>
      <c r="H243" s="157" t="s">
        <v>11</v>
      </c>
      <c r="I243" s="157" t="s">
        <v>12</v>
      </c>
      <c r="J243" s="157" t="s">
        <v>13</v>
      </c>
      <c r="K243" s="157" t="s">
        <v>79</v>
      </c>
      <c r="L243" s="157" t="s">
        <v>15</v>
      </c>
      <c r="M243" s="177" t="s">
        <v>16</v>
      </c>
      <c r="N243" s="178" t="s">
        <v>17</v>
      </c>
      <c r="O243" s="178" t="s">
        <v>18</v>
      </c>
      <c r="P243" s="178" t="s">
        <v>19</v>
      </c>
      <c r="Q243" s="178" t="s">
        <v>20</v>
      </c>
      <c r="R243" s="179" t="s">
        <v>21</v>
      </c>
    </row>
    <row r="244" spans="1:18" ht="28.5">
      <c r="A244" s="306">
        <v>58</v>
      </c>
      <c r="B244" s="444" t="s">
        <v>386</v>
      </c>
      <c r="C244" s="323" t="s">
        <v>29</v>
      </c>
      <c r="D244" s="324">
        <f t="shared" ref="D244:R244" si="57">SUM(D245:D248)</f>
        <v>5.15</v>
      </c>
      <c r="E244" s="324">
        <f t="shared" si="57"/>
        <v>9.06</v>
      </c>
      <c r="F244" s="324">
        <f t="shared" si="57"/>
        <v>7.8000000000000007</v>
      </c>
      <c r="G244" s="324">
        <f t="shared" si="57"/>
        <v>133.05000000000001</v>
      </c>
      <c r="H244" s="324">
        <f t="shared" si="57"/>
        <v>2.1999999999999999E-2</v>
      </c>
      <c r="I244" s="324">
        <f t="shared" si="57"/>
        <v>7.4999999999999997E-2</v>
      </c>
      <c r="J244" s="324">
        <f t="shared" si="57"/>
        <v>8.57</v>
      </c>
      <c r="K244" s="324">
        <f t="shared" si="57"/>
        <v>4.4999999999999998E-2</v>
      </c>
      <c r="L244" s="324">
        <f t="shared" si="57"/>
        <v>0.61699999999999999</v>
      </c>
      <c r="M244" s="324">
        <f t="shared" si="57"/>
        <v>162.77000000000001</v>
      </c>
      <c r="N244" s="324">
        <f t="shared" si="57"/>
        <v>0</v>
      </c>
      <c r="O244" s="324">
        <f t="shared" si="57"/>
        <v>26.459999999999997</v>
      </c>
      <c r="P244" s="324">
        <f t="shared" si="57"/>
        <v>2E-3</v>
      </c>
      <c r="Q244" s="324">
        <f t="shared" si="57"/>
        <v>116.81</v>
      </c>
      <c r="R244" s="325">
        <f t="shared" si="57"/>
        <v>1.3239999999999998</v>
      </c>
    </row>
    <row r="245" spans="1:18" ht="15">
      <c r="A245" s="307"/>
      <c r="B245" s="440" t="s">
        <v>26</v>
      </c>
      <c r="C245" s="308" t="s">
        <v>105</v>
      </c>
      <c r="D245" s="300">
        <v>0</v>
      </c>
      <c r="E245" s="300">
        <v>5</v>
      </c>
      <c r="F245" s="300">
        <v>0</v>
      </c>
      <c r="G245" s="300">
        <v>44.95</v>
      </c>
      <c r="H245" s="297">
        <v>0</v>
      </c>
      <c r="I245" s="297">
        <v>0</v>
      </c>
      <c r="J245" s="300">
        <v>0</v>
      </c>
      <c r="K245" s="300">
        <v>0</v>
      </c>
      <c r="L245" s="300">
        <v>0.46</v>
      </c>
      <c r="M245" s="297">
        <v>0</v>
      </c>
      <c r="N245" s="298">
        <v>0</v>
      </c>
      <c r="O245" s="298">
        <v>0</v>
      </c>
      <c r="P245" s="298">
        <v>0</v>
      </c>
      <c r="Q245" s="298">
        <v>0</v>
      </c>
      <c r="R245" s="299">
        <v>0</v>
      </c>
    </row>
    <row r="246" spans="1:18">
      <c r="A246" s="307"/>
      <c r="B246" s="440" t="s">
        <v>27</v>
      </c>
      <c r="C246" s="308" t="s">
        <v>391</v>
      </c>
      <c r="D246" s="300">
        <v>1.22</v>
      </c>
      <c r="E246" s="300">
        <v>0.08</v>
      </c>
      <c r="F246" s="300">
        <v>7.13</v>
      </c>
      <c r="G246" s="300">
        <v>34.020000000000003</v>
      </c>
      <c r="H246" s="297">
        <v>1.6E-2</v>
      </c>
      <c r="I246" s="297">
        <v>0.03</v>
      </c>
      <c r="J246" s="300">
        <v>8.1</v>
      </c>
      <c r="K246" s="300">
        <v>2E-3</v>
      </c>
      <c r="L246" s="300">
        <v>8.1000000000000003E-2</v>
      </c>
      <c r="M246" s="326">
        <v>30.62</v>
      </c>
      <c r="N246" s="327">
        <v>0</v>
      </c>
      <c r="O246" s="327">
        <v>21.06</v>
      </c>
      <c r="P246" s="327">
        <v>0</v>
      </c>
      <c r="Q246" s="327">
        <v>41.31</v>
      </c>
      <c r="R246" s="328">
        <v>1.17</v>
      </c>
    </row>
    <row r="247" spans="1:18">
      <c r="A247" s="307"/>
      <c r="B247" s="440" t="s">
        <v>388</v>
      </c>
      <c r="C247" s="308" t="s">
        <v>187</v>
      </c>
      <c r="D247" s="300">
        <v>3.9</v>
      </c>
      <c r="E247" s="300">
        <v>3.98</v>
      </c>
      <c r="F247" s="300">
        <v>0.52</v>
      </c>
      <c r="G247" s="300">
        <v>53.34</v>
      </c>
      <c r="H247" s="297">
        <v>6.0000000000000001E-3</v>
      </c>
      <c r="I247" s="297">
        <v>4.4999999999999998E-2</v>
      </c>
      <c r="J247" s="300">
        <v>0.42</v>
      </c>
      <c r="K247" s="300">
        <v>4.2999999999999997E-2</v>
      </c>
      <c r="L247" s="300">
        <v>7.4999999999999997E-2</v>
      </c>
      <c r="M247" s="326">
        <v>132</v>
      </c>
      <c r="N247" s="327">
        <v>0</v>
      </c>
      <c r="O247" s="327">
        <v>5.25</v>
      </c>
      <c r="P247" s="327">
        <v>2E-3</v>
      </c>
      <c r="Q247" s="327">
        <v>75</v>
      </c>
      <c r="R247" s="328">
        <v>0.15</v>
      </c>
    </row>
    <row r="248" spans="1:18" ht="15">
      <c r="A248" s="307"/>
      <c r="B248" s="440" t="s">
        <v>392</v>
      </c>
      <c r="C248" s="308" t="s">
        <v>393</v>
      </c>
      <c r="D248" s="300">
        <v>0.03</v>
      </c>
      <c r="E248" s="300">
        <v>0</v>
      </c>
      <c r="F248" s="300">
        <v>0.15</v>
      </c>
      <c r="G248" s="300">
        <v>0.74</v>
      </c>
      <c r="H248" s="297">
        <v>0</v>
      </c>
      <c r="I248" s="297">
        <v>0</v>
      </c>
      <c r="J248" s="300">
        <v>0.05</v>
      </c>
      <c r="K248" s="300">
        <v>0</v>
      </c>
      <c r="L248" s="300">
        <v>1E-3</v>
      </c>
      <c r="M248" s="297">
        <v>0.15</v>
      </c>
      <c r="N248" s="298">
        <v>0</v>
      </c>
      <c r="O248" s="298">
        <v>0.15</v>
      </c>
      <c r="P248" s="298">
        <v>0</v>
      </c>
      <c r="Q248" s="298">
        <v>0.5</v>
      </c>
      <c r="R248" s="299">
        <v>4.0000000000000001E-3</v>
      </c>
    </row>
    <row r="249" spans="1:18" ht="28.5">
      <c r="A249" s="46">
        <v>219</v>
      </c>
      <c r="B249" s="437" t="s">
        <v>439</v>
      </c>
      <c r="C249" s="15" t="s">
        <v>438</v>
      </c>
      <c r="D249" s="410">
        <f t="shared" ref="D249:R249" si="58">SUM(D250:D255)</f>
        <v>12.08</v>
      </c>
      <c r="E249" s="410">
        <f t="shared" si="58"/>
        <v>19.88</v>
      </c>
      <c r="F249" s="410">
        <f t="shared" si="58"/>
        <v>9.19</v>
      </c>
      <c r="G249" s="410">
        <f t="shared" si="58"/>
        <v>264.39</v>
      </c>
      <c r="H249" s="410">
        <f t="shared" si="58"/>
        <v>0.108</v>
      </c>
      <c r="I249" s="410">
        <f t="shared" si="58"/>
        <v>0.42199999999999999</v>
      </c>
      <c r="J249" s="410">
        <f t="shared" si="58"/>
        <v>2.0819999999999999</v>
      </c>
      <c r="K249" s="410">
        <f t="shared" si="58"/>
        <v>0.28000000000000003</v>
      </c>
      <c r="L249" s="410">
        <f t="shared" si="58"/>
        <v>0.67700000000000005</v>
      </c>
      <c r="M249" s="410">
        <f t="shared" si="58"/>
        <v>111.36800000000002</v>
      </c>
      <c r="N249" s="410">
        <f t="shared" si="58"/>
        <v>1.0999999999999999E-2</v>
      </c>
      <c r="O249" s="410">
        <f t="shared" si="58"/>
        <v>23.039000000000001</v>
      </c>
      <c r="P249" s="410">
        <f t="shared" si="58"/>
        <v>4.5999999999999999E-2</v>
      </c>
      <c r="Q249" s="410">
        <f t="shared" si="58"/>
        <v>133.20699999999999</v>
      </c>
      <c r="R249" s="411">
        <f t="shared" si="58"/>
        <v>2.0950000000000002</v>
      </c>
    </row>
    <row r="250" spans="1:18" ht="30">
      <c r="A250" s="88"/>
      <c r="B250" s="5" t="s">
        <v>69</v>
      </c>
      <c r="C250" s="395" t="s">
        <v>437</v>
      </c>
      <c r="D250" s="115">
        <v>1.59</v>
      </c>
      <c r="E250" s="115">
        <v>1.85</v>
      </c>
      <c r="F250" s="115">
        <v>2.4900000000000002</v>
      </c>
      <c r="G250" s="115">
        <v>33.35</v>
      </c>
      <c r="H250" s="61">
        <v>0.02</v>
      </c>
      <c r="I250" s="61">
        <v>7.9000000000000001E-2</v>
      </c>
      <c r="J250" s="5">
        <v>0.318</v>
      </c>
      <c r="K250" s="416">
        <v>1.2E-2</v>
      </c>
      <c r="L250" s="61">
        <v>0</v>
      </c>
      <c r="M250" s="61">
        <v>63.5</v>
      </c>
      <c r="N250" s="77">
        <v>5.0000000000000001E-3</v>
      </c>
      <c r="O250" s="77">
        <v>7.4</v>
      </c>
      <c r="P250" s="77">
        <v>1E-3</v>
      </c>
      <c r="Q250" s="77">
        <v>47.65</v>
      </c>
      <c r="R250" s="78">
        <v>3.2000000000000001E-2</v>
      </c>
    </row>
    <row r="251" spans="1:18" ht="30">
      <c r="A251" s="88"/>
      <c r="B251" s="5" t="s">
        <v>32</v>
      </c>
      <c r="C251" s="395" t="s">
        <v>434</v>
      </c>
      <c r="D251" s="115">
        <v>0.78</v>
      </c>
      <c r="E251" s="115">
        <v>0.11</v>
      </c>
      <c r="F251" s="115">
        <v>4.79</v>
      </c>
      <c r="G251" s="115">
        <v>23.24</v>
      </c>
      <c r="H251" s="61">
        <v>1.7999999999999999E-2</v>
      </c>
      <c r="I251" s="61">
        <v>6.0000000000000001E-3</v>
      </c>
      <c r="J251" s="5">
        <v>0</v>
      </c>
      <c r="K251" s="416">
        <v>0</v>
      </c>
      <c r="L251" s="61">
        <v>9.1999999999999998E-2</v>
      </c>
      <c r="M251" s="61">
        <v>1.7</v>
      </c>
      <c r="N251" s="77">
        <v>0</v>
      </c>
      <c r="O251" s="77">
        <v>2.33</v>
      </c>
      <c r="P251" s="77">
        <v>0</v>
      </c>
      <c r="Q251" s="77">
        <v>6.15</v>
      </c>
      <c r="R251" s="78">
        <v>0.14799999999999999</v>
      </c>
    </row>
    <row r="252" spans="1:18" ht="15">
      <c r="A252" s="88"/>
      <c r="B252" s="5" t="s">
        <v>436</v>
      </c>
      <c r="C252" s="395" t="s">
        <v>435</v>
      </c>
      <c r="D252" s="115">
        <v>0.55000000000000004</v>
      </c>
      <c r="E252" s="115">
        <v>0.04</v>
      </c>
      <c r="F252" s="115">
        <v>1.1499999999999999</v>
      </c>
      <c r="G252" s="115">
        <v>7.06</v>
      </c>
      <c r="H252" s="61">
        <v>1.9E-2</v>
      </c>
      <c r="I252" s="61">
        <v>8.9999999999999993E-3</v>
      </c>
      <c r="J252" s="5">
        <v>1.764</v>
      </c>
      <c r="K252" s="416">
        <v>1.2999999999999999E-2</v>
      </c>
      <c r="L252" s="61">
        <v>3.0000000000000001E-3</v>
      </c>
      <c r="M252" s="61">
        <v>3.528</v>
      </c>
      <c r="N252" s="77">
        <v>0</v>
      </c>
      <c r="O252" s="77">
        <v>3.35</v>
      </c>
      <c r="P252" s="77">
        <v>0</v>
      </c>
      <c r="Q252" s="77">
        <v>11.11</v>
      </c>
      <c r="R252" s="78">
        <v>0.123</v>
      </c>
    </row>
    <row r="253" spans="1:18" ht="15">
      <c r="A253" s="88"/>
      <c r="B253" s="5" t="s">
        <v>39</v>
      </c>
      <c r="C253" s="395" t="s">
        <v>434</v>
      </c>
      <c r="D253" s="115">
        <v>0.09</v>
      </c>
      <c r="E253" s="115">
        <v>4.34</v>
      </c>
      <c r="F253" s="115">
        <v>0.12</v>
      </c>
      <c r="G253" s="115">
        <v>39.99</v>
      </c>
      <c r="H253" s="61">
        <v>1E-3</v>
      </c>
      <c r="I253" s="61">
        <v>8.0000000000000002E-3</v>
      </c>
      <c r="J253" s="5">
        <v>0</v>
      </c>
      <c r="K253" s="416">
        <v>3.2000000000000001E-2</v>
      </c>
      <c r="L253" s="61">
        <v>7.0999999999999994E-2</v>
      </c>
      <c r="M253" s="61">
        <v>1.7</v>
      </c>
      <c r="N253" s="61">
        <v>0</v>
      </c>
      <c r="O253" s="61">
        <v>3.5000000000000003E-2</v>
      </c>
      <c r="P253" s="61">
        <v>0</v>
      </c>
      <c r="Q253" s="61">
        <v>2.121</v>
      </c>
      <c r="R253" s="78">
        <v>1.4E-2</v>
      </c>
    </row>
    <row r="254" spans="1:18" ht="15">
      <c r="A254" s="88"/>
      <c r="B254" s="5" t="s">
        <v>39</v>
      </c>
      <c r="C254" s="395" t="s">
        <v>433</v>
      </c>
      <c r="D254" s="115">
        <v>0.11</v>
      </c>
      <c r="E254" s="115">
        <v>5.42</v>
      </c>
      <c r="F254" s="115">
        <v>0.15</v>
      </c>
      <c r="G254" s="115">
        <v>49.92</v>
      </c>
      <c r="H254" s="61">
        <v>1E-3</v>
      </c>
      <c r="I254" s="61">
        <v>0.01</v>
      </c>
      <c r="J254" s="5">
        <v>0</v>
      </c>
      <c r="K254" s="416">
        <v>0.04</v>
      </c>
      <c r="L254" s="61">
        <v>8.7999999999999995E-2</v>
      </c>
      <c r="M254" s="61">
        <v>2.12</v>
      </c>
      <c r="N254" s="61">
        <v>0</v>
      </c>
      <c r="O254" s="61">
        <v>4.3999999999999997E-2</v>
      </c>
      <c r="P254" s="61">
        <v>4.3999999999999997E-2</v>
      </c>
      <c r="Q254" s="61">
        <v>2.6459999999999999</v>
      </c>
      <c r="R254" s="78">
        <v>1.7999999999999999E-2</v>
      </c>
    </row>
    <row r="255" spans="1:18" ht="15">
      <c r="A255" s="88"/>
      <c r="B255" s="5" t="s">
        <v>87</v>
      </c>
      <c r="C255" s="395" t="s">
        <v>432</v>
      </c>
      <c r="D255" s="115">
        <v>8.9600000000000009</v>
      </c>
      <c r="E255" s="115">
        <v>8.1199999999999992</v>
      </c>
      <c r="F255" s="115">
        <v>0.49</v>
      </c>
      <c r="G255" s="115">
        <v>110.83</v>
      </c>
      <c r="H255" s="61">
        <v>4.9000000000000002E-2</v>
      </c>
      <c r="I255" s="61">
        <v>0.31</v>
      </c>
      <c r="J255" s="5">
        <v>0</v>
      </c>
      <c r="K255" s="416">
        <v>0.183</v>
      </c>
      <c r="L255" s="61">
        <v>0.42299999999999999</v>
      </c>
      <c r="M255" s="61">
        <v>38.82</v>
      </c>
      <c r="N255" s="77">
        <v>6.0000000000000001E-3</v>
      </c>
      <c r="O255" s="77">
        <v>9.8800000000000008</v>
      </c>
      <c r="P255" s="77">
        <v>1E-3</v>
      </c>
      <c r="Q255" s="77">
        <v>63.53</v>
      </c>
      <c r="R255" s="78">
        <v>1.76</v>
      </c>
    </row>
    <row r="256" spans="1:18" ht="15">
      <c r="A256" s="14">
        <v>132</v>
      </c>
      <c r="B256" s="437" t="s">
        <v>95</v>
      </c>
      <c r="C256" s="12">
        <v>200</v>
      </c>
      <c r="D256" s="132">
        <f>SUM(D257:D259)</f>
        <v>0.03</v>
      </c>
      <c r="E256" s="132">
        <f t="shared" ref="E256:J256" si="59">SUM(E257:E259)</f>
        <v>0.12</v>
      </c>
      <c r="F256" s="132">
        <f t="shared" si="59"/>
        <v>12.997999999999999</v>
      </c>
      <c r="G256" s="132">
        <f t="shared" si="59"/>
        <v>52.71</v>
      </c>
      <c r="H256" s="132">
        <f t="shared" si="59"/>
        <v>0</v>
      </c>
      <c r="I256" s="132">
        <f t="shared" si="59"/>
        <v>6.0000000000000001E-3</v>
      </c>
      <c r="J256" s="132">
        <f t="shared" si="59"/>
        <v>0.06</v>
      </c>
      <c r="K256" s="15">
        <f>SUM(K257:K259)</f>
        <v>0</v>
      </c>
      <c r="L256" s="15">
        <f>SUM(L257:L259)</f>
        <v>0</v>
      </c>
      <c r="M256" s="132">
        <f t="shared" ref="M256:R256" si="60">SUM(M257:M259)</f>
        <v>3.3600000000000003</v>
      </c>
      <c r="N256" s="132">
        <f t="shared" si="60"/>
        <v>0</v>
      </c>
      <c r="O256" s="72">
        <f t="shared" si="60"/>
        <v>2.64</v>
      </c>
      <c r="P256" s="132">
        <f t="shared" si="60"/>
        <v>0</v>
      </c>
      <c r="Q256" s="72">
        <f t="shared" si="60"/>
        <v>4.9400000000000004</v>
      </c>
      <c r="R256" s="133">
        <f t="shared" si="60"/>
        <v>0.53100000000000003</v>
      </c>
    </row>
    <row r="257" spans="1:18" ht="15">
      <c r="A257" s="134"/>
      <c r="B257" s="5" t="s">
        <v>96</v>
      </c>
      <c r="C257" s="5" t="s">
        <v>97</v>
      </c>
      <c r="D257" s="131">
        <v>0.03</v>
      </c>
      <c r="E257" s="131">
        <v>0.12</v>
      </c>
      <c r="F257" s="131">
        <v>2.4E-2</v>
      </c>
      <c r="G257" s="131">
        <v>0.84</v>
      </c>
      <c r="H257" s="131">
        <v>0</v>
      </c>
      <c r="I257" s="131">
        <v>6.0000000000000001E-3</v>
      </c>
      <c r="J257" s="131">
        <v>0.06</v>
      </c>
      <c r="K257" s="5">
        <v>0</v>
      </c>
      <c r="L257" s="5">
        <v>0</v>
      </c>
      <c r="M257" s="131">
        <v>2.97</v>
      </c>
      <c r="N257" s="135">
        <v>0</v>
      </c>
      <c r="O257" s="75">
        <v>2.64</v>
      </c>
      <c r="P257" s="135">
        <v>0</v>
      </c>
      <c r="Q257" s="75">
        <v>4.9400000000000004</v>
      </c>
      <c r="R257" s="136">
        <v>0.49199999999999999</v>
      </c>
    </row>
    <row r="258" spans="1:18" ht="15">
      <c r="A258" s="134"/>
      <c r="B258" s="5" t="s">
        <v>98</v>
      </c>
      <c r="C258" s="5" t="s">
        <v>99</v>
      </c>
      <c r="D258" s="137">
        <v>0</v>
      </c>
      <c r="E258" s="137">
        <v>0</v>
      </c>
      <c r="F258" s="137">
        <v>0</v>
      </c>
      <c r="G258" s="137">
        <v>0</v>
      </c>
      <c r="H258" s="137">
        <v>0</v>
      </c>
      <c r="I258" s="137">
        <v>0</v>
      </c>
      <c r="J258" s="137">
        <v>0</v>
      </c>
      <c r="K258" s="77">
        <v>0</v>
      </c>
      <c r="L258" s="77">
        <v>0</v>
      </c>
      <c r="M258" s="138">
        <v>0</v>
      </c>
      <c r="N258" s="138">
        <v>0</v>
      </c>
      <c r="O258" s="77">
        <v>0</v>
      </c>
      <c r="P258" s="138">
        <v>0</v>
      </c>
      <c r="Q258" s="77">
        <v>0</v>
      </c>
      <c r="R258" s="139">
        <v>0</v>
      </c>
    </row>
    <row r="259" spans="1:18" ht="15">
      <c r="A259" s="134"/>
      <c r="B259" s="5" t="s">
        <v>64</v>
      </c>
      <c r="C259" s="5" t="s">
        <v>100</v>
      </c>
      <c r="D259" s="131">
        <v>0</v>
      </c>
      <c r="E259" s="131">
        <v>0</v>
      </c>
      <c r="F259" s="131">
        <v>12.974</v>
      </c>
      <c r="G259" s="131">
        <v>51.87</v>
      </c>
      <c r="H259" s="137">
        <v>0</v>
      </c>
      <c r="I259" s="137">
        <v>0</v>
      </c>
      <c r="J259" s="131">
        <v>0</v>
      </c>
      <c r="K259" s="5">
        <v>0</v>
      </c>
      <c r="L259" s="5">
        <v>0</v>
      </c>
      <c r="M259" s="131">
        <v>0.39</v>
      </c>
      <c r="N259" s="135">
        <v>0</v>
      </c>
      <c r="O259" s="75">
        <v>0</v>
      </c>
      <c r="P259" s="135">
        <v>0</v>
      </c>
      <c r="Q259" s="75">
        <v>0</v>
      </c>
      <c r="R259" s="136">
        <v>3.9E-2</v>
      </c>
    </row>
    <row r="260" spans="1:18" ht="15">
      <c r="A260" s="26" t="s">
        <v>131</v>
      </c>
      <c r="B260" s="437" t="s">
        <v>44</v>
      </c>
      <c r="C260" s="27">
        <v>30</v>
      </c>
      <c r="D260" s="28">
        <f t="shared" ref="D260:R260" si="61">SUM(D261)</f>
        <v>2.37</v>
      </c>
      <c r="E260" s="28">
        <f t="shared" si="61"/>
        <v>0.27</v>
      </c>
      <c r="F260" s="28">
        <f t="shared" si="61"/>
        <v>11.4</v>
      </c>
      <c r="G260" s="28">
        <f t="shared" si="61"/>
        <v>59.7</v>
      </c>
      <c r="H260" s="28">
        <f t="shared" si="61"/>
        <v>4.8000000000000001E-2</v>
      </c>
      <c r="I260" s="28">
        <f t="shared" si="61"/>
        <v>1.7999999999999999E-2</v>
      </c>
      <c r="J260" s="28">
        <f t="shared" si="61"/>
        <v>0</v>
      </c>
      <c r="K260" s="28">
        <f>SUM(K261)</f>
        <v>0</v>
      </c>
      <c r="L260" s="28">
        <f>SUM(L261)</f>
        <v>0.39</v>
      </c>
      <c r="M260" s="28">
        <f t="shared" si="61"/>
        <v>6.9</v>
      </c>
      <c r="N260" s="28">
        <f t="shared" si="61"/>
        <v>1E-3</v>
      </c>
      <c r="O260" s="28">
        <f t="shared" si="61"/>
        <v>9.9</v>
      </c>
      <c r="P260" s="28">
        <f t="shared" si="61"/>
        <v>2E-3</v>
      </c>
      <c r="Q260" s="28">
        <f t="shared" si="61"/>
        <v>26.1</v>
      </c>
      <c r="R260" s="29">
        <f t="shared" si="61"/>
        <v>0.6</v>
      </c>
    </row>
    <row r="261" spans="1:18" ht="30">
      <c r="A261" s="65"/>
      <c r="B261" s="5" t="s">
        <v>45</v>
      </c>
      <c r="C261" s="66" t="s">
        <v>46</v>
      </c>
      <c r="D261" s="43">
        <v>2.37</v>
      </c>
      <c r="E261" s="43">
        <v>0.27</v>
      </c>
      <c r="F261" s="43">
        <v>11.4</v>
      </c>
      <c r="G261" s="43">
        <v>59.7</v>
      </c>
      <c r="H261" s="43">
        <v>4.8000000000000001E-2</v>
      </c>
      <c r="I261" s="43">
        <v>1.7999999999999999E-2</v>
      </c>
      <c r="J261" s="43">
        <v>0</v>
      </c>
      <c r="K261" s="43">
        <v>0</v>
      </c>
      <c r="L261" s="43">
        <v>0.39</v>
      </c>
      <c r="M261" s="43">
        <v>6.9</v>
      </c>
      <c r="N261" s="44">
        <v>1E-3</v>
      </c>
      <c r="O261" s="44">
        <v>9.9</v>
      </c>
      <c r="P261" s="44">
        <v>2E-3</v>
      </c>
      <c r="Q261" s="44">
        <v>26.1</v>
      </c>
      <c r="R261" s="45">
        <v>0.6</v>
      </c>
    </row>
    <row r="262" spans="1:18" ht="15.75" customHeight="1">
      <c r="A262" s="46">
        <v>140</v>
      </c>
      <c r="B262" s="437" t="s">
        <v>74</v>
      </c>
      <c r="C262" s="12">
        <v>100</v>
      </c>
      <c r="D262" s="132">
        <f t="shared" ref="D262:R262" si="62">SUM(D263)</f>
        <v>0.4</v>
      </c>
      <c r="E262" s="132">
        <f t="shared" si="62"/>
        <v>0.4</v>
      </c>
      <c r="F262" s="132">
        <f t="shared" si="62"/>
        <v>9</v>
      </c>
      <c r="G262" s="132">
        <f t="shared" si="62"/>
        <v>45</v>
      </c>
      <c r="H262" s="410">
        <f t="shared" si="62"/>
        <v>0.03</v>
      </c>
      <c r="I262" s="410">
        <f t="shared" si="62"/>
        <v>0.02</v>
      </c>
      <c r="J262" s="132">
        <f t="shared" si="62"/>
        <v>165</v>
      </c>
      <c r="K262" s="47">
        <f>SUM(K263)</f>
        <v>5.0000000000000001E-3</v>
      </c>
      <c r="L262" s="47">
        <f>SUM(L263)</f>
        <v>0.2</v>
      </c>
      <c r="M262" s="410">
        <f t="shared" si="62"/>
        <v>16</v>
      </c>
      <c r="N262" s="410">
        <f t="shared" si="62"/>
        <v>2E-3</v>
      </c>
      <c r="O262" s="410">
        <f t="shared" si="62"/>
        <v>9</v>
      </c>
      <c r="P262" s="410">
        <f t="shared" si="62"/>
        <v>0</v>
      </c>
      <c r="Q262" s="410">
        <f t="shared" si="62"/>
        <v>11</v>
      </c>
      <c r="R262" s="411">
        <f t="shared" si="62"/>
        <v>2.2000000000000002</v>
      </c>
    </row>
    <row r="263" spans="1:18" ht="16.5" thickBot="1">
      <c r="A263" s="46"/>
      <c r="B263" s="5" t="s">
        <v>144</v>
      </c>
      <c r="C263" s="5" t="s">
        <v>145</v>
      </c>
      <c r="D263" s="131">
        <v>0.4</v>
      </c>
      <c r="E263" s="131">
        <v>0.4</v>
      </c>
      <c r="F263" s="131">
        <v>9</v>
      </c>
      <c r="G263" s="131">
        <v>45</v>
      </c>
      <c r="H263" s="137">
        <v>0.03</v>
      </c>
      <c r="I263" s="137">
        <v>0.02</v>
      </c>
      <c r="J263" s="131">
        <v>165</v>
      </c>
      <c r="K263" s="50">
        <v>5.0000000000000001E-3</v>
      </c>
      <c r="L263" s="50">
        <v>0.2</v>
      </c>
      <c r="M263" s="137">
        <v>16</v>
      </c>
      <c r="N263" s="138">
        <v>2E-3</v>
      </c>
      <c r="O263" s="138">
        <v>9</v>
      </c>
      <c r="P263" s="138">
        <v>0</v>
      </c>
      <c r="Q263" s="138">
        <v>11</v>
      </c>
      <c r="R263" s="139">
        <v>2.2000000000000002</v>
      </c>
    </row>
    <row r="264" spans="1:18" ht="15.75" customHeight="1" thickBot="1">
      <c r="A264" s="617" t="s">
        <v>47</v>
      </c>
      <c r="B264" s="618"/>
      <c r="C264" s="619"/>
      <c r="D264" s="180">
        <f>SUM(D244,D249,D256,D260,D262,)</f>
        <v>20.03</v>
      </c>
      <c r="E264" s="180">
        <f t="shared" ref="E264:R264" si="63">SUM(E244,E249,E256,E260,E262,)</f>
        <v>29.729999999999997</v>
      </c>
      <c r="F264" s="180">
        <f t="shared" si="63"/>
        <v>50.387999999999998</v>
      </c>
      <c r="G264" s="180">
        <f t="shared" si="63"/>
        <v>554.84999999999991</v>
      </c>
      <c r="H264" s="180">
        <f t="shared" si="63"/>
        <v>0.20799999999999999</v>
      </c>
      <c r="I264" s="180">
        <f t="shared" si="63"/>
        <v>0.54100000000000004</v>
      </c>
      <c r="J264" s="180">
        <f t="shared" si="63"/>
        <v>175.71199999999999</v>
      </c>
      <c r="K264" s="180">
        <f t="shared" si="63"/>
        <v>0.33</v>
      </c>
      <c r="L264" s="180">
        <f t="shared" si="63"/>
        <v>1.8840000000000001</v>
      </c>
      <c r="M264" s="180">
        <f t="shared" si="63"/>
        <v>300.39800000000002</v>
      </c>
      <c r="N264" s="180">
        <f t="shared" si="63"/>
        <v>1.4E-2</v>
      </c>
      <c r="O264" s="180">
        <f t="shared" si="63"/>
        <v>71.038999999999987</v>
      </c>
      <c r="P264" s="180">
        <f t="shared" si="63"/>
        <v>0.05</v>
      </c>
      <c r="Q264" s="180">
        <f t="shared" si="63"/>
        <v>292.05700000000002</v>
      </c>
      <c r="R264" s="180">
        <f t="shared" si="63"/>
        <v>6.75</v>
      </c>
    </row>
    <row r="265" spans="1:18">
      <c r="A265" s="153"/>
      <c r="B265" s="154"/>
      <c r="C265" s="155"/>
      <c r="D265" s="156"/>
      <c r="E265" s="156"/>
      <c r="F265" s="156"/>
      <c r="G265" s="156"/>
      <c r="H265" s="156"/>
      <c r="I265" s="156"/>
      <c r="J265" s="156"/>
      <c r="K265" s="156"/>
      <c r="L265" s="156"/>
      <c r="M265" s="156"/>
      <c r="N265" s="156"/>
      <c r="O265" s="156"/>
      <c r="P265" s="156"/>
      <c r="Q265" s="156"/>
      <c r="R265" s="156"/>
    </row>
    <row r="266" spans="1:18">
      <c r="A266" s="153"/>
      <c r="B266" s="154"/>
      <c r="C266" s="155"/>
      <c r="D266" s="156"/>
      <c r="E266" s="156"/>
      <c r="F266" s="156"/>
      <c r="G266" s="156"/>
      <c r="H266" s="156"/>
      <c r="I266" s="156"/>
      <c r="J266" s="156"/>
      <c r="K266" s="156"/>
      <c r="L266" s="156"/>
      <c r="M266" s="156"/>
      <c r="N266" s="156"/>
      <c r="O266" s="156"/>
      <c r="P266" s="156"/>
      <c r="Q266" s="156"/>
      <c r="R266" s="156"/>
    </row>
    <row r="267" spans="1:18">
      <c r="A267" s="153"/>
      <c r="B267" s="154"/>
      <c r="C267" s="155"/>
      <c r="D267" s="156"/>
      <c r="E267" s="156"/>
      <c r="F267" s="156"/>
      <c r="G267" s="156"/>
      <c r="H267" s="156"/>
      <c r="I267" s="156"/>
      <c r="J267" s="156"/>
      <c r="K267" s="156"/>
      <c r="L267" s="156"/>
      <c r="M267" s="156"/>
      <c r="N267" s="156"/>
      <c r="O267" s="156"/>
      <c r="P267" s="156"/>
      <c r="Q267" s="156"/>
      <c r="R267" s="156"/>
    </row>
    <row r="268" spans="1:18">
      <c r="A268" s="153"/>
      <c r="B268" s="154"/>
      <c r="C268" s="155"/>
      <c r="D268" s="156"/>
      <c r="E268" s="156"/>
      <c r="F268" s="156"/>
      <c r="G268" s="156"/>
      <c r="H268" s="156"/>
      <c r="I268" s="156"/>
      <c r="J268" s="156"/>
      <c r="K268" s="156"/>
      <c r="L268" s="156"/>
      <c r="M268" s="156"/>
      <c r="N268" s="156"/>
      <c r="O268" s="156"/>
      <c r="P268" s="156"/>
      <c r="Q268" s="156"/>
      <c r="R268" s="156"/>
    </row>
    <row r="269" spans="1:18">
      <c r="A269" s="153"/>
      <c r="B269" s="154"/>
      <c r="C269" s="155"/>
      <c r="D269" s="156"/>
      <c r="E269" s="156"/>
      <c r="F269" s="156"/>
      <c r="G269" s="156"/>
      <c r="H269" s="156"/>
      <c r="I269" s="156"/>
      <c r="J269" s="156"/>
      <c r="K269" s="156"/>
      <c r="L269" s="156"/>
      <c r="M269" s="156"/>
      <c r="N269" s="156"/>
      <c r="O269" s="156"/>
      <c r="P269" s="156"/>
      <c r="Q269" s="156"/>
      <c r="R269" s="156"/>
    </row>
    <row r="270" spans="1:18">
      <c r="A270" s="153"/>
      <c r="B270" s="154"/>
      <c r="C270" s="155"/>
      <c r="D270" s="156"/>
      <c r="E270" s="156"/>
      <c r="F270" s="156"/>
      <c r="G270" s="156"/>
      <c r="H270" s="156"/>
      <c r="I270" s="156"/>
      <c r="J270" s="156"/>
      <c r="K270" s="156"/>
      <c r="L270" s="156"/>
      <c r="M270" s="156"/>
      <c r="N270" s="156"/>
      <c r="O270" s="156"/>
      <c r="P270" s="156"/>
      <c r="Q270" s="156"/>
      <c r="R270" s="156"/>
    </row>
    <row r="271" spans="1:18">
      <c r="A271" s="153"/>
      <c r="B271" s="154"/>
      <c r="C271" s="155"/>
      <c r="D271" s="156"/>
      <c r="E271" s="156"/>
      <c r="F271" s="156"/>
      <c r="G271" s="156"/>
      <c r="H271" s="156"/>
      <c r="I271" s="156"/>
      <c r="J271" s="156"/>
      <c r="K271" s="156"/>
      <c r="L271" s="156"/>
      <c r="M271" s="156"/>
      <c r="N271" s="156"/>
      <c r="O271" s="156"/>
      <c r="P271" s="156"/>
      <c r="Q271" s="156"/>
      <c r="R271" s="156"/>
    </row>
    <row r="272" spans="1:18">
      <c r="A272" s="153"/>
      <c r="B272" s="154"/>
      <c r="C272" s="155"/>
      <c r="D272" s="156"/>
      <c r="E272" s="156"/>
      <c r="F272" s="156"/>
      <c r="G272" s="156"/>
      <c r="H272" s="156"/>
      <c r="I272" s="156"/>
      <c r="J272" s="156"/>
      <c r="K272" s="156"/>
      <c r="L272" s="156"/>
      <c r="M272" s="156"/>
      <c r="N272" s="156"/>
      <c r="O272" s="156"/>
      <c r="P272" s="156"/>
      <c r="Q272" s="156"/>
      <c r="R272" s="156"/>
    </row>
    <row r="273" spans="1:18">
      <c r="A273" s="153"/>
      <c r="B273" s="154"/>
      <c r="C273" s="155"/>
      <c r="D273" s="156"/>
      <c r="E273" s="156"/>
      <c r="F273" s="156"/>
      <c r="G273" s="156"/>
      <c r="H273" s="156"/>
      <c r="I273" s="156"/>
      <c r="J273" s="156"/>
      <c r="K273" s="156"/>
      <c r="L273" s="156"/>
      <c r="M273" s="156"/>
      <c r="N273" s="156"/>
      <c r="O273" s="156"/>
      <c r="P273" s="156"/>
      <c r="Q273" s="156"/>
      <c r="R273" s="156"/>
    </row>
    <row r="274" spans="1:18">
      <c r="A274" s="153"/>
      <c r="B274" s="154"/>
      <c r="C274" s="155"/>
      <c r="D274" s="156"/>
      <c r="E274" s="156"/>
      <c r="F274" s="156"/>
      <c r="G274" s="156"/>
      <c r="H274" s="156"/>
      <c r="I274" s="156"/>
      <c r="J274" s="156"/>
      <c r="K274" s="156"/>
      <c r="L274" s="156"/>
      <c r="M274" s="156"/>
      <c r="N274" s="156"/>
      <c r="O274" s="156"/>
      <c r="P274" s="156"/>
      <c r="Q274" s="156"/>
      <c r="R274" s="156"/>
    </row>
    <row r="275" spans="1:18">
      <c r="A275" s="153"/>
      <c r="B275" s="154"/>
      <c r="C275" s="155"/>
      <c r="D275" s="156"/>
      <c r="E275" s="156"/>
      <c r="F275" s="156"/>
      <c r="G275" s="156"/>
      <c r="H275" s="156"/>
      <c r="I275" s="156"/>
      <c r="J275" s="156"/>
      <c r="K275" s="156"/>
      <c r="L275" s="156"/>
      <c r="M275" s="156"/>
      <c r="N275" s="156"/>
      <c r="O275" s="156"/>
      <c r="P275" s="156"/>
      <c r="Q275" s="156"/>
      <c r="R275" s="156"/>
    </row>
    <row r="276" spans="1:18">
      <c r="A276" s="153"/>
      <c r="B276" s="154"/>
      <c r="C276" s="155"/>
      <c r="D276" s="156"/>
      <c r="E276" s="156"/>
      <c r="F276" s="156"/>
      <c r="G276" s="156"/>
      <c r="H276" s="156"/>
      <c r="I276" s="156"/>
      <c r="J276" s="156"/>
      <c r="K276" s="156"/>
      <c r="L276" s="156"/>
      <c r="M276" s="156"/>
      <c r="N276" s="156"/>
      <c r="O276" s="156"/>
      <c r="P276" s="156"/>
      <c r="Q276" s="156"/>
      <c r="R276" s="156"/>
    </row>
    <row r="277" spans="1:18">
      <c r="A277" s="153"/>
      <c r="B277" s="154"/>
      <c r="C277" s="155"/>
      <c r="D277" s="156"/>
      <c r="E277" s="156"/>
      <c r="F277" s="156"/>
      <c r="G277" s="156"/>
      <c r="H277" s="156"/>
      <c r="I277" s="156"/>
      <c r="J277" s="156"/>
      <c r="K277" s="156"/>
      <c r="L277" s="156"/>
      <c r="M277" s="156"/>
      <c r="N277" s="156"/>
      <c r="O277" s="156"/>
      <c r="P277" s="156"/>
      <c r="Q277" s="156"/>
      <c r="R277" s="156"/>
    </row>
    <row r="278" spans="1:18" ht="16.5" thickBot="1">
      <c r="A278" s="577" t="s">
        <v>159</v>
      </c>
      <c r="B278" s="577"/>
      <c r="C278" s="577"/>
      <c r="D278" s="577"/>
      <c r="E278" s="577"/>
      <c r="F278" s="577"/>
      <c r="G278" s="577"/>
      <c r="H278" s="577"/>
      <c r="I278" s="577"/>
      <c r="J278" s="577"/>
      <c r="K278" s="577"/>
      <c r="L278" s="577"/>
      <c r="M278" s="577"/>
      <c r="N278" s="144"/>
      <c r="O278" s="144"/>
      <c r="P278" s="144"/>
      <c r="Q278" s="144"/>
      <c r="R278" s="156"/>
    </row>
    <row r="279" spans="1:18">
      <c r="A279" s="628" t="s">
        <v>160</v>
      </c>
      <c r="B279" s="623" t="s">
        <v>161</v>
      </c>
      <c r="C279" s="582" t="s">
        <v>4</v>
      </c>
      <c r="D279" s="583"/>
      <c r="E279" s="584"/>
      <c r="F279" s="634" t="s">
        <v>5</v>
      </c>
      <c r="G279" s="580" t="s">
        <v>6</v>
      </c>
      <c r="H279" s="580"/>
      <c r="I279" s="580"/>
      <c r="J279" s="580"/>
      <c r="K279" s="580"/>
      <c r="L279" s="580" t="s">
        <v>7</v>
      </c>
      <c r="M279" s="580"/>
      <c r="N279" s="580"/>
      <c r="O279" s="580"/>
      <c r="P279" s="580"/>
      <c r="Q279" s="633"/>
      <c r="R279" s="156"/>
    </row>
    <row r="280" spans="1:18" ht="32.25" thickBot="1">
      <c r="A280" s="649"/>
      <c r="B280" s="624"/>
      <c r="C280" s="157" t="s">
        <v>8</v>
      </c>
      <c r="D280" s="157" t="s">
        <v>9</v>
      </c>
      <c r="E280" s="157" t="s">
        <v>10</v>
      </c>
      <c r="F280" s="651"/>
      <c r="G280" s="157" t="s">
        <v>11</v>
      </c>
      <c r="H280" s="157" t="s">
        <v>12</v>
      </c>
      <c r="I280" s="157" t="s">
        <v>13</v>
      </c>
      <c r="J280" s="177" t="s">
        <v>79</v>
      </c>
      <c r="K280" s="177" t="s">
        <v>15</v>
      </c>
      <c r="L280" s="177" t="s">
        <v>16</v>
      </c>
      <c r="M280" s="177" t="s">
        <v>17</v>
      </c>
      <c r="N280" s="177" t="s">
        <v>18</v>
      </c>
      <c r="O280" s="177" t="s">
        <v>19</v>
      </c>
      <c r="P280" s="177" t="s">
        <v>20</v>
      </c>
      <c r="Q280" s="179" t="s">
        <v>21</v>
      </c>
      <c r="R280" s="156"/>
    </row>
    <row r="281" spans="1:18" ht="16.5" thickBot="1">
      <c r="A281" s="148">
        <v>1</v>
      </c>
      <c r="B281" s="149" t="s">
        <v>162</v>
      </c>
      <c r="C281" s="204">
        <f t="shared" ref="C281:Q281" si="64">SUM(D25,D56,D83,D112,D136,D164,D192,D215,D238,D264,)</f>
        <v>222.714</v>
      </c>
      <c r="D281" s="204">
        <f t="shared" si="64"/>
        <v>234.97400000000002</v>
      </c>
      <c r="E281" s="204">
        <f t="shared" si="64"/>
        <v>650.68999999999994</v>
      </c>
      <c r="F281" s="204">
        <f t="shared" si="64"/>
        <v>5629.0570000000007</v>
      </c>
      <c r="G281" s="204">
        <f t="shared" si="64"/>
        <v>2.9279999999999999</v>
      </c>
      <c r="H281" s="204">
        <f t="shared" si="64"/>
        <v>6.7750000000000004</v>
      </c>
      <c r="I281" s="204">
        <f t="shared" si="64"/>
        <v>522.24800000000005</v>
      </c>
      <c r="J281" s="204">
        <f t="shared" si="64"/>
        <v>3.3310000000000004</v>
      </c>
      <c r="K281" s="204">
        <f t="shared" si="64"/>
        <v>13.216000000000001</v>
      </c>
      <c r="L281" s="204">
        <f t="shared" si="64"/>
        <v>2278.5140000000001</v>
      </c>
      <c r="M281" s="204">
        <f t="shared" si="64"/>
        <v>3.6909999999999998</v>
      </c>
      <c r="N281" s="204">
        <f t="shared" si="64"/>
        <v>706.20899999999995</v>
      </c>
      <c r="O281" s="204">
        <f t="shared" si="64"/>
        <v>24.584000000000003</v>
      </c>
      <c r="P281" s="204">
        <f t="shared" si="64"/>
        <v>3235.6019999999999</v>
      </c>
      <c r="Q281" s="204">
        <f t="shared" si="64"/>
        <v>33.280999999999999</v>
      </c>
      <c r="R281" s="156"/>
    </row>
    <row r="282" spans="1:18" ht="16.5" thickBot="1">
      <c r="A282" s="656" t="s">
        <v>47</v>
      </c>
      <c r="B282" s="657"/>
      <c r="C282" s="162">
        <f>SUM(C281:C281)</f>
        <v>222.714</v>
      </c>
      <c r="D282" s="162">
        <f t="shared" ref="D282:Q282" si="65">SUM(D281:D281)</f>
        <v>234.97400000000002</v>
      </c>
      <c r="E282" s="162">
        <f t="shared" si="65"/>
        <v>650.68999999999994</v>
      </c>
      <c r="F282" s="162">
        <f t="shared" si="65"/>
        <v>5629.0570000000007</v>
      </c>
      <c r="G282" s="162">
        <f t="shared" si="65"/>
        <v>2.9279999999999999</v>
      </c>
      <c r="H282" s="162">
        <f>SUM(H281:H281)</f>
        <v>6.7750000000000004</v>
      </c>
      <c r="I282" s="162">
        <f t="shared" si="65"/>
        <v>522.24800000000005</v>
      </c>
      <c r="J282" s="162">
        <f t="shared" si="65"/>
        <v>3.3310000000000004</v>
      </c>
      <c r="K282" s="162">
        <f t="shared" si="65"/>
        <v>13.216000000000001</v>
      </c>
      <c r="L282" s="162">
        <f t="shared" si="65"/>
        <v>2278.5140000000001</v>
      </c>
      <c r="M282" s="162">
        <f t="shared" si="65"/>
        <v>3.6909999999999998</v>
      </c>
      <c r="N282" s="162">
        <f t="shared" si="65"/>
        <v>706.20899999999995</v>
      </c>
      <c r="O282" s="162">
        <f t="shared" si="65"/>
        <v>24.584000000000003</v>
      </c>
      <c r="P282" s="162">
        <f t="shared" si="65"/>
        <v>3235.6019999999999</v>
      </c>
      <c r="Q282" s="205">
        <f t="shared" si="65"/>
        <v>33.280999999999999</v>
      </c>
      <c r="R282" s="156"/>
    </row>
    <row r="283" spans="1:18">
      <c r="A283" s="153"/>
      <c r="B283" s="154"/>
      <c r="C283" s="155"/>
      <c r="D283" s="156"/>
      <c r="E283" s="156"/>
      <c r="F283" s="156"/>
      <c r="G283" s="156"/>
      <c r="H283" s="156"/>
      <c r="I283" s="156"/>
      <c r="J283" s="156"/>
      <c r="K283" s="156"/>
      <c r="L283" s="156"/>
      <c r="M283" s="156"/>
      <c r="N283" s="156"/>
      <c r="O283" s="156"/>
      <c r="P283" s="156"/>
      <c r="Q283" s="156"/>
      <c r="R283" s="156"/>
    </row>
    <row r="284" spans="1:18">
      <c r="A284" s="153"/>
      <c r="B284" s="154"/>
      <c r="C284" s="155"/>
      <c r="D284" s="156"/>
      <c r="E284" s="156"/>
      <c r="F284" s="156"/>
      <c r="G284" s="156"/>
      <c r="H284" s="156"/>
      <c r="I284" s="156"/>
      <c r="J284" s="156"/>
      <c r="K284" s="156"/>
      <c r="L284" s="156"/>
      <c r="M284" s="156"/>
      <c r="N284" s="156"/>
      <c r="O284" s="156"/>
      <c r="P284" s="156"/>
      <c r="Q284" s="156"/>
      <c r="R284" s="156"/>
    </row>
    <row r="285" spans="1:18" ht="16.5" thickBot="1">
      <c r="A285" s="577" t="s">
        <v>163</v>
      </c>
      <c r="B285" s="577"/>
      <c r="C285" s="577"/>
      <c r="D285" s="577"/>
      <c r="E285" s="577"/>
      <c r="F285" s="577"/>
      <c r="G285" s="577"/>
      <c r="H285" s="577"/>
      <c r="I285" s="577"/>
      <c r="J285" s="577"/>
      <c r="K285" s="577"/>
      <c r="L285" s="577"/>
      <c r="M285" s="577"/>
      <c r="N285" s="144"/>
      <c r="O285" s="144"/>
      <c r="P285" s="144"/>
      <c r="Q285" s="144"/>
      <c r="R285" s="156"/>
    </row>
    <row r="286" spans="1:18">
      <c r="A286" s="628" t="s">
        <v>160</v>
      </c>
      <c r="B286" s="623" t="s">
        <v>161</v>
      </c>
      <c r="C286" s="582" t="s">
        <v>4</v>
      </c>
      <c r="D286" s="583"/>
      <c r="E286" s="584"/>
      <c r="F286" s="634" t="s">
        <v>5</v>
      </c>
      <c r="G286" s="580" t="s">
        <v>6</v>
      </c>
      <c r="H286" s="580"/>
      <c r="I286" s="580"/>
      <c r="J286" s="580"/>
      <c r="K286" s="580"/>
      <c r="L286" s="580" t="s">
        <v>7</v>
      </c>
      <c r="M286" s="580"/>
      <c r="N286" s="580"/>
      <c r="O286" s="580"/>
      <c r="P286" s="580"/>
      <c r="Q286" s="633"/>
      <c r="R286" s="156"/>
    </row>
    <row r="287" spans="1:18" ht="32.25" thickBot="1">
      <c r="A287" s="649"/>
      <c r="B287" s="624"/>
      <c r="C287" s="157" t="s">
        <v>8</v>
      </c>
      <c r="D287" s="157" t="s">
        <v>9</v>
      </c>
      <c r="E287" s="157" t="s">
        <v>10</v>
      </c>
      <c r="F287" s="651"/>
      <c r="G287" s="157" t="s">
        <v>11</v>
      </c>
      <c r="H287" s="157" t="s">
        <v>12</v>
      </c>
      <c r="I287" s="157" t="s">
        <v>13</v>
      </c>
      <c r="J287" s="177" t="s">
        <v>79</v>
      </c>
      <c r="K287" s="177" t="s">
        <v>15</v>
      </c>
      <c r="L287" s="177" t="s">
        <v>16</v>
      </c>
      <c r="M287" s="177" t="s">
        <v>17</v>
      </c>
      <c r="N287" s="177" t="s">
        <v>18</v>
      </c>
      <c r="O287" s="177" t="s">
        <v>19</v>
      </c>
      <c r="P287" s="177" t="s">
        <v>20</v>
      </c>
      <c r="Q287" s="179" t="s">
        <v>21</v>
      </c>
      <c r="R287" s="156"/>
    </row>
    <row r="288" spans="1:18" ht="16.5" thickBot="1">
      <c r="A288" s="206">
        <v>1</v>
      </c>
      <c r="B288" s="207" t="s">
        <v>162</v>
      </c>
      <c r="C288" s="150">
        <f>C281/10</f>
        <v>22.2714</v>
      </c>
      <c r="D288" s="150">
        <f t="shared" ref="D288:Q288" si="66">D281/10</f>
        <v>23.497400000000003</v>
      </c>
      <c r="E288" s="150">
        <f t="shared" si="66"/>
        <v>65.068999999999988</v>
      </c>
      <c r="F288" s="150">
        <f t="shared" si="66"/>
        <v>562.90570000000002</v>
      </c>
      <c r="G288" s="150">
        <f t="shared" si="66"/>
        <v>0.2928</v>
      </c>
      <c r="H288" s="150">
        <f>H281/10</f>
        <v>0.67749999999999999</v>
      </c>
      <c r="I288" s="150">
        <f t="shared" si="66"/>
        <v>52.224800000000002</v>
      </c>
      <c r="J288" s="150">
        <f t="shared" si="66"/>
        <v>0.33310000000000006</v>
      </c>
      <c r="K288" s="150">
        <f t="shared" si="66"/>
        <v>1.3216000000000001</v>
      </c>
      <c r="L288" s="150">
        <f t="shared" si="66"/>
        <v>227.85140000000001</v>
      </c>
      <c r="M288" s="208">
        <f t="shared" si="66"/>
        <v>0.36909999999999998</v>
      </c>
      <c r="N288" s="150">
        <f t="shared" si="66"/>
        <v>70.620899999999992</v>
      </c>
      <c r="O288" s="150">
        <f t="shared" si="66"/>
        <v>2.4584000000000001</v>
      </c>
      <c r="P288" s="150">
        <f t="shared" si="66"/>
        <v>323.56020000000001</v>
      </c>
      <c r="Q288" s="209">
        <f t="shared" si="66"/>
        <v>3.3281000000000001</v>
      </c>
      <c r="R288" s="156"/>
    </row>
    <row r="289" spans="1:18" ht="16.5" thickBot="1">
      <c r="A289" s="652" t="s">
        <v>47</v>
      </c>
      <c r="B289" s="653"/>
      <c r="C289" s="151">
        <f>SUM(C288)</f>
        <v>22.2714</v>
      </c>
      <c r="D289" s="151">
        <f t="shared" ref="D289:Q289" si="67">SUM(D288)</f>
        <v>23.497400000000003</v>
      </c>
      <c r="E289" s="151">
        <f t="shared" si="67"/>
        <v>65.068999999999988</v>
      </c>
      <c r="F289" s="151">
        <f t="shared" si="67"/>
        <v>562.90570000000002</v>
      </c>
      <c r="G289" s="151">
        <f t="shared" si="67"/>
        <v>0.2928</v>
      </c>
      <c r="H289" s="151">
        <f>SUM(H288)</f>
        <v>0.67749999999999999</v>
      </c>
      <c r="I289" s="151">
        <f t="shared" si="67"/>
        <v>52.224800000000002</v>
      </c>
      <c r="J289" s="151">
        <f t="shared" si="67"/>
        <v>0.33310000000000006</v>
      </c>
      <c r="K289" s="151">
        <f t="shared" si="67"/>
        <v>1.3216000000000001</v>
      </c>
      <c r="L289" s="151">
        <f t="shared" si="67"/>
        <v>227.85140000000001</v>
      </c>
      <c r="M289" s="210">
        <f t="shared" si="67"/>
        <v>0.36909999999999998</v>
      </c>
      <c r="N289" s="151">
        <f t="shared" si="67"/>
        <v>70.620899999999992</v>
      </c>
      <c r="O289" s="151">
        <f t="shared" si="67"/>
        <v>2.4584000000000001</v>
      </c>
      <c r="P289" s="151">
        <f t="shared" si="67"/>
        <v>323.56020000000001</v>
      </c>
      <c r="Q289" s="152">
        <f t="shared" si="67"/>
        <v>3.3281000000000001</v>
      </c>
      <c r="R289" s="156"/>
    </row>
  </sheetData>
  <mergeCells count="106">
    <mergeCell ref="A289:B289"/>
    <mergeCell ref="G2:G3"/>
    <mergeCell ref="A25:C25"/>
    <mergeCell ref="A282:B282"/>
    <mergeCell ref="A285:M285"/>
    <mergeCell ref="A286:A287"/>
    <mergeCell ref="B286:B287"/>
    <mergeCell ref="C286:E286"/>
    <mergeCell ref="F286:F287"/>
    <mergeCell ref="G286:K286"/>
    <mergeCell ref="L286:Q286"/>
    <mergeCell ref="A278:M278"/>
    <mergeCell ref="A279:A280"/>
    <mergeCell ref="B279:B280"/>
    <mergeCell ref="C279:E279"/>
    <mergeCell ref="F279:F280"/>
    <mergeCell ref="G279:K279"/>
    <mergeCell ref="L279:Q279"/>
    <mergeCell ref="A238:C238"/>
    <mergeCell ref="A241:R241"/>
    <mergeCell ref="A242:A243"/>
    <mergeCell ref="B242:B243"/>
    <mergeCell ref="C242:C243"/>
    <mergeCell ref="D242:F242"/>
    <mergeCell ref="G242:G243"/>
    <mergeCell ref="H242:L242"/>
    <mergeCell ref="M242:R242"/>
    <mergeCell ref="A215:C215"/>
    <mergeCell ref="A219:R219"/>
    <mergeCell ref="A220:A221"/>
    <mergeCell ref="B220:B221"/>
    <mergeCell ref="C220:C221"/>
    <mergeCell ref="D220:F220"/>
    <mergeCell ref="G220:G221"/>
    <mergeCell ref="H220:L220"/>
    <mergeCell ref="M220:R220"/>
    <mergeCell ref="A192:C192"/>
    <mergeCell ref="A194:R194"/>
    <mergeCell ref="A195:A196"/>
    <mergeCell ref="B195:B196"/>
    <mergeCell ref="C195:C196"/>
    <mergeCell ref="D195:F195"/>
    <mergeCell ref="G195:G196"/>
    <mergeCell ref="H195:L195"/>
    <mergeCell ref="M195:R195"/>
    <mergeCell ref="A164:C164"/>
    <mergeCell ref="A167:R167"/>
    <mergeCell ref="A168:A169"/>
    <mergeCell ref="B168:B169"/>
    <mergeCell ref="C168:C169"/>
    <mergeCell ref="D168:F168"/>
    <mergeCell ref="G168:G169"/>
    <mergeCell ref="H168:L168"/>
    <mergeCell ref="M168:R168"/>
    <mergeCell ref="M117:R117"/>
    <mergeCell ref="A136:C136"/>
    <mergeCell ref="A140:R140"/>
    <mergeCell ref="A141:A142"/>
    <mergeCell ref="B141:B142"/>
    <mergeCell ref="C141:C142"/>
    <mergeCell ref="D141:F141"/>
    <mergeCell ref="G141:G142"/>
    <mergeCell ref="H141:L141"/>
    <mergeCell ref="M141:R141"/>
    <mergeCell ref="A1:R1"/>
    <mergeCell ref="A2:A3"/>
    <mergeCell ref="B2:B3"/>
    <mergeCell ref="C2:C3"/>
    <mergeCell ref="D2:F2"/>
    <mergeCell ref="H2:L2"/>
    <mergeCell ref="M2:R2"/>
    <mergeCell ref="A83:C83"/>
    <mergeCell ref="A87:R87"/>
    <mergeCell ref="A56:C56"/>
    <mergeCell ref="A60:R60"/>
    <mergeCell ref="A61:A62"/>
    <mergeCell ref="B61:B62"/>
    <mergeCell ref="C61:C62"/>
    <mergeCell ref="D61:F61"/>
    <mergeCell ref="G61:G62"/>
    <mergeCell ref="H61:L61"/>
    <mergeCell ref="M61:R61"/>
    <mergeCell ref="A264:C264"/>
    <mergeCell ref="A33:R33"/>
    <mergeCell ref="A34:A35"/>
    <mergeCell ref="B34:B35"/>
    <mergeCell ref="C34:C35"/>
    <mergeCell ref="D34:F34"/>
    <mergeCell ref="G34:G35"/>
    <mergeCell ref="H34:L34"/>
    <mergeCell ref="M34:R34"/>
    <mergeCell ref="A88:A89"/>
    <mergeCell ref="B88:B89"/>
    <mergeCell ref="C88:C89"/>
    <mergeCell ref="D88:F88"/>
    <mergeCell ref="H88:L88"/>
    <mergeCell ref="M88:R88"/>
    <mergeCell ref="G88:G89"/>
    <mergeCell ref="A112:C112"/>
    <mergeCell ref="A116:R116"/>
    <mergeCell ref="A117:A118"/>
    <mergeCell ref="B117:B118"/>
    <mergeCell ref="C117:C118"/>
    <mergeCell ref="D117:F117"/>
    <mergeCell ref="G117:G118"/>
    <mergeCell ref="H117:L117"/>
  </mergeCells>
  <pageMargins left="0.7" right="0.7" top="0.75" bottom="0.75" header="0.3" footer="0.3"/>
  <pageSetup paperSize="9" scale="74" fitToHeight="0" orientation="landscape" verticalDpi="0" r:id="rId1"/>
</worksheet>
</file>

<file path=xl/worksheets/sheet4.xml><?xml version="1.0" encoding="utf-8"?>
<worksheet xmlns="http://schemas.openxmlformats.org/spreadsheetml/2006/main" xmlns:r="http://schemas.openxmlformats.org/officeDocument/2006/relationships">
  <dimension ref="A1:I38"/>
  <sheetViews>
    <sheetView workbookViewId="0">
      <selection activeCell="L31" sqref="L31"/>
    </sheetView>
  </sheetViews>
  <sheetFormatPr defaultRowHeight="15"/>
  <cols>
    <col min="1" max="1" width="9.140625" style="176"/>
    <col min="2" max="4" width="10.7109375" style="176" customWidth="1"/>
    <col min="5" max="5" width="9.140625" style="176"/>
    <col min="6" max="6" width="10.7109375" style="175" customWidth="1"/>
    <col min="7" max="7" width="10.7109375" style="176" customWidth="1"/>
    <col min="8" max="8" width="10.7109375" style="419" customWidth="1"/>
    <col min="9" max="9" width="9.140625" style="212"/>
  </cols>
  <sheetData>
    <row r="1" spans="1:9" ht="15" customHeight="1">
      <c r="A1" s="596" t="s">
        <v>160</v>
      </c>
      <c r="B1" s="598" t="s">
        <v>164</v>
      </c>
      <c r="C1" s="598"/>
      <c r="D1" s="598"/>
      <c r="E1" s="600" t="s">
        <v>165</v>
      </c>
      <c r="F1" s="602" t="s">
        <v>166</v>
      </c>
      <c r="G1" s="598" t="s">
        <v>167</v>
      </c>
      <c r="H1" s="594" t="s">
        <v>168</v>
      </c>
    </row>
    <row r="2" spans="1:9" ht="15.75" thickBot="1">
      <c r="A2" s="597"/>
      <c r="B2" s="599"/>
      <c r="C2" s="599"/>
      <c r="D2" s="599"/>
      <c r="E2" s="601"/>
      <c r="F2" s="603"/>
      <c r="G2" s="599"/>
      <c r="H2" s="595"/>
    </row>
    <row r="3" spans="1:9" ht="15" customHeight="1">
      <c r="A3" s="163">
        <v>1</v>
      </c>
      <c r="B3" s="604" t="s">
        <v>75</v>
      </c>
      <c r="C3" s="605"/>
      <c r="D3" s="606"/>
      <c r="E3" s="164" t="s">
        <v>169</v>
      </c>
      <c r="F3" s="391">
        <v>0.14299999999999999</v>
      </c>
      <c r="G3" s="165">
        <v>0.1</v>
      </c>
      <c r="H3" s="166">
        <f>F3*180</f>
        <v>25.74</v>
      </c>
    </row>
    <row r="4" spans="1:9">
      <c r="A4" s="167">
        <v>2</v>
      </c>
      <c r="B4" s="421" t="s">
        <v>457</v>
      </c>
      <c r="C4" s="422"/>
      <c r="D4" s="387"/>
      <c r="E4" s="168" t="s">
        <v>169</v>
      </c>
      <c r="F4" s="30">
        <v>2.7E-2</v>
      </c>
      <c r="G4" s="30">
        <v>1.7000000000000001E-2</v>
      </c>
      <c r="H4" s="418">
        <f>F4*165.5</f>
        <v>4.4684999999999997</v>
      </c>
    </row>
    <row r="5" spans="1:9" s="381" customFormat="1">
      <c r="A5" s="163">
        <v>3</v>
      </c>
      <c r="B5" s="607" t="s">
        <v>128</v>
      </c>
      <c r="C5" s="608"/>
      <c r="D5" s="609"/>
      <c r="E5" s="168" t="s">
        <v>169</v>
      </c>
      <c r="F5" s="69">
        <v>7.0000000000000001E-3</v>
      </c>
      <c r="G5" s="30">
        <v>7.0000000000000001E-3</v>
      </c>
      <c r="H5" s="170">
        <f>F5*454.7</f>
        <v>3.1829000000000001</v>
      </c>
      <c r="I5" s="211"/>
    </row>
    <row r="6" spans="1:9" s="381" customFormat="1">
      <c r="A6" s="163">
        <v>4</v>
      </c>
      <c r="B6" s="658" t="s">
        <v>138</v>
      </c>
      <c r="C6" s="658"/>
      <c r="D6" s="658"/>
      <c r="E6" s="380" t="s">
        <v>169</v>
      </c>
      <c r="F6" s="69">
        <v>0.15</v>
      </c>
      <c r="G6" s="69">
        <v>0.12</v>
      </c>
      <c r="H6" s="170">
        <f>F6*30</f>
        <v>4.5</v>
      </c>
      <c r="I6" s="211"/>
    </row>
    <row r="7" spans="1:9" s="381" customFormat="1">
      <c r="A7" s="167">
        <v>5</v>
      </c>
      <c r="B7" s="658" t="s">
        <v>23</v>
      </c>
      <c r="C7" s="658"/>
      <c r="D7" s="658"/>
      <c r="E7" s="380" t="s">
        <v>169</v>
      </c>
      <c r="F7" s="69">
        <v>0.58899999999999997</v>
      </c>
      <c r="G7" s="69">
        <v>0.46300000000000002</v>
      </c>
      <c r="H7" s="170">
        <f>F7*23</f>
        <v>13.546999999999999</v>
      </c>
      <c r="I7" s="211"/>
    </row>
    <row r="8" spans="1:9" s="381" customFormat="1">
      <c r="A8" s="163">
        <v>6</v>
      </c>
      <c r="B8" s="659" t="s">
        <v>72</v>
      </c>
      <c r="C8" s="660"/>
      <c r="D8" s="661"/>
      <c r="E8" s="380" t="s">
        <v>169</v>
      </c>
      <c r="F8" s="69">
        <v>0.01</v>
      </c>
      <c r="G8" s="69">
        <v>0.01</v>
      </c>
      <c r="H8" s="170">
        <f>F8*372.8</f>
        <v>3.7280000000000002</v>
      </c>
      <c r="I8" s="211"/>
    </row>
    <row r="9" spans="1:9">
      <c r="A9" s="163">
        <v>7</v>
      </c>
      <c r="B9" s="610" t="s">
        <v>170</v>
      </c>
      <c r="C9" s="610"/>
      <c r="D9" s="610"/>
      <c r="E9" s="168" t="s">
        <v>169</v>
      </c>
      <c r="F9" s="30">
        <v>0.122</v>
      </c>
      <c r="G9" s="30">
        <v>7.3999999999999996E-2</v>
      </c>
      <c r="H9" s="418">
        <f>F9*343</f>
        <v>41.845999999999997</v>
      </c>
    </row>
    <row r="10" spans="1:9">
      <c r="A10" s="167">
        <v>8</v>
      </c>
      <c r="B10" s="658" t="s">
        <v>171</v>
      </c>
      <c r="C10" s="658"/>
      <c r="D10" s="658"/>
      <c r="E10" s="380" t="s">
        <v>169</v>
      </c>
      <c r="F10" s="69">
        <v>3.7999999999999999E-2</v>
      </c>
      <c r="G10" s="69">
        <v>0.03</v>
      </c>
      <c r="H10" s="169">
        <f>F10*30</f>
        <v>1.1399999999999999</v>
      </c>
    </row>
    <row r="11" spans="1:9" s="381" customFormat="1">
      <c r="A11" s="163">
        <v>9</v>
      </c>
      <c r="B11" s="607" t="s">
        <v>378</v>
      </c>
      <c r="C11" s="608"/>
      <c r="D11" s="609"/>
      <c r="E11" s="168" t="s">
        <v>169</v>
      </c>
      <c r="F11" s="69">
        <v>8.0000000000000002E-3</v>
      </c>
      <c r="G11" s="30">
        <v>7.0000000000000001E-3</v>
      </c>
      <c r="H11" s="418">
        <f>F11*160</f>
        <v>1.28</v>
      </c>
      <c r="I11" s="211"/>
    </row>
    <row r="12" spans="1:9" s="381" customFormat="1">
      <c r="A12" s="163">
        <v>10</v>
      </c>
      <c r="B12" s="610" t="s">
        <v>172</v>
      </c>
      <c r="C12" s="610"/>
      <c r="D12" s="610"/>
      <c r="E12" s="168" t="s">
        <v>169</v>
      </c>
      <c r="F12" s="69">
        <v>0.126</v>
      </c>
      <c r="G12" s="30">
        <v>0.126</v>
      </c>
      <c r="H12" s="170">
        <f>F12*46.5</f>
        <v>5.859</v>
      </c>
      <c r="I12" s="211"/>
    </row>
    <row r="13" spans="1:9" s="381" customFormat="1">
      <c r="A13" s="167">
        <v>11</v>
      </c>
      <c r="B13" s="658" t="s">
        <v>150</v>
      </c>
      <c r="C13" s="658"/>
      <c r="D13" s="658"/>
      <c r="E13" s="380" t="s">
        <v>173</v>
      </c>
      <c r="F13" s="69">
        <v>3.9E-2</v>
      </c>
      <c r="G13" s="69">
        <v>3.9E-2</v>
      </c>
      <c r="H13" s="169">
        <f>F13*119.3</f>
        <v>4.6527000000000003</v>
      </c>
      <c r="I13" s="211"/>
    </row>
    <row r="14" spans="1:9" s="381" customFormat="1">
      <c r="A14" s="163">
        <v>12</v>
      </c>
      <c r="B14" s="658" t="s">
        <v>39</v>
      </c>
      <c r="C14" s="658"/>
      <c r="D14" s="658"/>
      <c r="E14" s="380" t="s">
        <v>169</v>
      </c>
      <c r="F14" s="69">
        <v>9.6000000000000002E-2</v>
      </c>
      <c r="G14" s="69">
        <v>9.6000000000000002E-2</v>
      </c>
      <c r="H14" s="169">
        <f>F14*823.8</f>
        <v>79.084800000000001</v>
      </c>
      <c r="I14" s="211"/>
    </row>
    <row r="15" spans="1:9" s="381" customFormat="1">
      <c r="A15" s="163">
        <v>13</v>
      </c>
      <c r="B15" s="658" t="s">
        <v>62</v>
      </c>
      <c r="C15" s="658"/>
      <c r="D15" s="658"/>
      <c r="E15" s="380" t="s">
        <v>173</v>
      </c>
      <c r="F15" s="69">
        <v>1.25</v>
      </c>
      <c r="G15" s="69">
        <v>1.25</v>
      </c>
      <c r="H15" s="170">
        <f>F15*69</f>
        <v>86.25</v>
      </c>
      <c r="I15" s="211"/>
    </row>
    <row r="16" spans="1:9" s="381" customFormat="1">
      <c r="A16" s="167">
        <v>14</v>
      </c>
      <c r="B16" s="658" t="s">
        <v>174</v>
      </c>
      <c r="C16" s="658"/>
      <c r="D16" s="658"/>
      <c r="E16" s="380" t="s">
        <v>169</v>
      </c>
      <c r="F16" s="69">
        <v>0.14399999999999999</v>
      </c>
      <c r="G16" s="69">
        <v>0.114</v>
      </c>
      <c r="H16" s="170">
        <f>F16*35</f>
        <v>5.04</v>
      </c>
      <c r="I16" s="211"/>
    </row>
    <row r="17" spans="1:9" s="381" customFormat="1">
      <c r="A17" s="163">
        <v>15</v>
      </c>
      <c r="B17" s="658" t="s">
        <v>175</v>
      </c>
      <c r="C17" s="658"/>
      <c r="D17" s="658"/>
      <c r="E17" s="380" t="s">
        <v>169</v>
      </c>
      <c r="F17" s="69">
        <v>0.02</v>
      </c>
      <c r="G17" s="69">
        <v>0.02</v>
      </c>
      <c r="H17" s="169">
        <f>F17*33</f>
        <v>0.66</v>
      </c>
      <c r="I17" s="211"/>
    </row>
    <row r="18" spans="1:9" s="381" customFormat="1">
      <c r="A18" s="163">
        <v>16</v>
      </c>
      <c r="B18" s="659" t="s">
        <v>176</v>
      </c>
      <c r="C18" s="660"/>
      <c r="D18" s="661"/>
      <c r="E18" s="380" t="s">
        <v>169</v>
      </c>
      <c r="F18" s="69">
        <v>0.10199999999999999</v>
      </c>
      <c r="G18" s="69">
        <v>0.1</v>
      </c>
      <c r="H18" s="169">
        <f>F18*90</f>
        <v>9.18</v>
      </c>
      <c r="I18" s="211"/>
    </row>
    <row r="19" spans="1:9" s="381" customFormat="1">
      <c r="A19" s="167">
        <v>17</v>
      </c>
      <c r="B19" s="659" t="s">
        <v>177</v>
      </c>
      <c r="C19" s="660"/>
      <c r="D19" s="661"/>
      <c r="E19" s="380" t="s">
        <v>169</v>
      </c>
      <c r="F19" s="69">
        <v>3.6999999999999998E-2</v>
      </c>
      <c r="G19" s="69">
        <v>0.03</v>
      </c>
      <c r="H19" s="169">
        <f>F19*131.3</f>
        <v>4.8581000000000003</v>
      </c>
      <c r="I19" s="211"/>
    </row>
    <row r="20" spans="1:9" s="381" customFormat="1">
      <c r="A20" s="163">
        <v>18</v>
      </c>
      <c r="B20" s="659" t="s">
        <v>124</v>
      </c>
      <c r="C20" s="660"/>
      <c r="D20" s="661"/>
      <c r="E20" s="380" t="s">
        <v>169</v>
      </c>
      <c r="F20" s="69">
        <v>0.01</v>
      </c>
      <c r="G20" s="69">
        <v>0.01</v>
      </c>
      <c r="H20" s="170">
        <f>F20*53.3</f>
        <v>0.53300000000000003</v>
      </c>
      <c r="I20" s="211"/>
    </row>
    <row r="21" spans="1:9" s="381" customFormat="1">
      <c r="A21" s="163">
        <v>19</v>
      </c>
      <c r="B21" s="659" t="s">
        <v>365</v>
      </c>
      <c r="C21" s="660"/>
      <c r="D21" s="661"/>
      <c r="E21" s="380" t="s">
        <v>169</v>
      </c>
      <c r="F21" s="69">
        <v>0.15</v>
      </c>
      <c r="G21" s="69">
        <v>0.15</v>
      </c>
      <c r="H21" s="418">
        <f>F21*48.4</f>
        <v>7.26</v>
      </c>
      <c r="I21" s="211"/>
    </row>
    <row r="22" spans="1:9" s="381" customFormat="1">
      <c r="A22" s="167">
        <v>20</v>
      </c>
      <c r="B22" s="658" t="s">
        <v>122</v>
      </c>
      <c r="C22" s="658"/>
      <c r="D22" s="658"/>
      <c r="E22" s="380" t="s">
        <v>169</v>
      </c>
      <c r="F22" s="69">
        <v>0.03</v>
      </c>
      <c r="G22" s="69">
        <v>0.03</v>
      </c>
      <c r="H22" s="170">
        <f>F22*106.7</f>
        <v>3.2010000000000001</v>
      </c>
      <c r="I22" s="211"/>
    </row>
    <row r="23" spans="1:9" s="381" customFormat="1">
      <c r="A23" s="163">
        <v>21</v>
      </c>
      <c r="B23" s="658" t="s">
        <v>64</v>
      </c>
      <c r="C23" s="658"/>
      <c r="D23" s="658"/>
      <c r="E23" s="380" t="s">
        <v>169</v>
      </c>
      <c r="F23" s="69">
        <v>0.14000000000000001</v>
      </c>
      <c r="G23" s="69">
        <v>0.14000000000000001</v>
      </c>
      <c r="H23" s="169">
        <f>F23*84.5</f>
        <v>11.830000000000002</v>
      </c>
      <c r="I23" s="211"/>
    </row>
    <row r="24" spans="1:9" s="381" customFormat="1">
      <c r="A24" s="163">
        <v>22</v>
      </c>
      <c r="B24" s="659" t="s">
        <v>27</v>
      </c>
      <c r="C24" s="660"/>
      <c r="D24" s="661"/>
      <c r="E24" s="380" t="s">
        <v>169</v>
      </c>
      <c r="F24" s="69">
        <v>0.10299999999999999</v>
      </c>
      <c r="G24" s="69">
        <v>8.1000000000000003E-2</v>
      </c>
      <c r="H24" s="169">
        <f>F24*27</f>
        <v>2.7809999999999997</v>
      </c>
      <c r="I24" s="211"/>
    </row>
    <row r="25" spans="1:9" s="381" customFormat="1">
      <c r="A25" s="167">
        <v>23</v>
      </c>
      <c r="B25" s="607" t="s">
        <v>545</v>
      </c>
      <c r="C25" s="608"/>
      <c r="D25" s="609"/>
      <c r="E25" s="168" t="s">
        <v>169</v>
      </c>
      <c r="F25" s="30">
        <v>0.14799999999999999</v>
      </c>
      <c r="G25" s="30">
        <v>0.126</v>
      </c>
      <c r="H25" s="169">
        <f>F25*311.2</f>
        <v>46.057599999999994</v>
      </c>
      <c r="I25" s="211"/>
    </row>
    <row r="26" spans="1:9" s="381" customFormat="1">
      <c r="A26" s="163">
        <v>24</v>
      </c>
      <c r="B26" s="658" t="s">
        <v>89</v>
      </c>
      <c r="C26" s="658"/>
      <c r="D26" s="658"/>
      <c r="E26" s="380" t="s">
        <v>169</v>
      </c>
      <c r="F26" s="69">
        <v>8.0000000000000002E-3</v>
      </c>
      <c r="G26" s="69">
        <v>8.0000000000000002E-3</v>
      </c>
      <c r="H26" s="169">
        <f>F26*13.7</f>
        <v>0.1096</v>
      </c>
      <c r="I26" s="211"/>
    </row>
    <row r="27" spans="1:9" s="381" customFormat="1">
      <c r="A27" s="163">
        <v>25</v>
      </c>
      <c r="B27" s="659" t="s">
        <v>178</v>
      </c>
      <c r="C27" s="660"/>
      <c r="D27" s="661"/>
      <c r="E27" s="380" t="s">
        <v>169</v>
      </c>
      <c r="F27" s="69">
        <v>5.8000000000000003E-2</v>
      </c>
      <c r="G27" s="69">
        <v>5.5E-2</v>
      </c>
      <c r="H27" s="170">
        <f>F27*535.5</f>
        <v>31.059000000000001</v>
      </c>
      <c r="I27" s="211"/>
    </row>
    <row r="28" spans="1:9" s="381" customFormat="1">
      <c r="A28" s="167">
        <v>26</v>
      </c>
      <c r="B28" s="659" t="s">
        <v>61</v>
      </c>
      <c r="C28" s="660"/>
      <c r="D28" s="661"/>
      <c r="E28" s="380" t="s">
        <v>169</v>
      </c>
      <c r="F28" s="69">
        <v>0.13500000000000001</v>
      </c>
      <c r="G28" s="69">
        <v>0.13200000000000001</v>
      </c>
      <c r="H28" s="170">
        <f>F28*355.6</f>
        <v>48.006000000000007</v>
      </c>
      <c r="I28" s="211"/>
    </row>
    <row r="29" spans="1:9" s="381" customFormat="1">
      <c r="A29" s="163">
        <v>27</v>
      </c>
      <c r="B29" s="658" t="s">
        <v>179</v>
      </c>
      <c r="C29" s="658"/>
      <c r="D29" s="658"/>
      <c r="E29" s="380" t="s">
        <v>169</v>
      </c>
      <c r="F29" s="69">
        <v>8.9999999999999993E-3</v>
      </c>
      <c r="G29" s="69">
        <v>8.9999999999999993E-3</v>
      </c>
      <c r="H29" s="169">
        <f>F29*236.85</f>
        <v>2.1316499999999996</v>
      </c>
      <c r="I29" s="211"/>
    </row>
    <row r="30" spans="1:9" s="381" customFormat="1">
      <c r="A30" s="163">
        <v>28</v>
      </c>
      <c r="B30" s="659" t="s">
        <v>421</v>
      </c>
      <c r="C30" s="660"/>
      <c r="D30" s="661"/>
      <c r="E30" s="380" t="s">
        <v>169</v>
      </c>
      <c r="F30" s="69">
        <v>9.4E-2</v>
      </c>
      <c r="G30" s="69">
        <v>0.08</v>
      </c>
      <c r="H30" s="392">
        <f>F30*85</f>
        <v>7.99</v>
      </c>
      <c r="I30" s="211"/>
    </row>
    <row r="31" spans="1:9" s="381" customFormat="1">
      <c r="A31" s="167">
        <v>29</v>
      </c>
      <c r="B31" s="659" t="s">
        <v>550</v>
      </c>
      <c r="C31" s="660"/>
      <c r="D31" s="661"/>
      <c r="E31" s="380" t="s">
        <v>169</v>
      </c>
      <c r="F31" s="69">
        <v>0.16700000000000001</v>
      </c>
      <c r="G31" s="69">
        <v>0.16700000000000001</v>
      </c>
      <c r="H31" s="169">
        <f>F31*258.5</f>
        <v>43.169499999999999</v>
      </c>
      <c r="I31" s="211"/>
    </row>
    <row r="32" spans="1:9" s="381" customFormat="1">
      <c r="A32" s="163">
        <v>30</v>
      </c>
      <c r="B32" s="659" t="s">
        <v>44</v>
      </c>
      <c r="C32" s="660"/>
      <c r="D32" s="661"/>
      <c r="E32" s="380" t="s">
        <v>169</v>
      </c>
      <c r="F32" s="69">
        <v>0.27400000000000002</v>
      </c>
      <c r="G32" s="69">
        <v>0.27400000000000002</v>
      </c>
      <c r="H32" s="169">
        <f>F32*89.25</f>
        <v>24.454500000000003</v>
      </c>
      <c r="I32" s="211"/>
    </row>
    <row r="33" spans="1:9" s="381" customFormat="1">
      <c r="A33" s="163">
        <v>31</v>
      </c>
      <c r="B33" s="659" t="s">
        <v>96</v>
      </c>
      <c r="C33" s="660"/>
      <c r="D33" s="661"/>
      <c r="E33" s="380" t="s">
        <v>169</v>
      </c>
      <c r="F33" s="69">
        <v>3.0000000000000001E-3</v>
      </c>
      <c r="G33" s="69">
        <v>3.0000000000000001E-3</v>
      </c>
      <c r="H33" s="170">
        <f>F33*431.4</f>
        <v>1.2942</v>
      </c>
      <c r="I33" s="211"/>
    </row>
    <row r="34" spans="1:9" s="381" customFormat="1">
      <c r="A34" s="167">
        <v>32</v>
      </c>
      <c r="B34" s="659" t="s">
        <v>420</v>
      </c>
      <c r="C34" s="660"/>
      <c r="D34" s="661"/>
      <c r="E34" s="380" t="s">
        <v>169</v>
      </c>
      <c r="F34" s="69">
        <v>1E-3</v>
      </c>
      <c r="G34" s="69">
        <v>1E-3</v>
      </c>
      <c r="H34" s="418">
        <f>F34*150</f>
        <v>0.15</v>
      </c>
      <c r="I34" s="211"/>
    </row>
    <row r="35" spans="1:9" s="381" customFormat="1">
      <c r="A35" s="163">
        <v>33</v>
      </c>
      <c r="B35" s="659" t="s">
        <v>41</v>
      </c>
      <c r="C35" s="660"/>
      <c r="D35" s="661"/>
      <c r="E35" s="380" t="s">
        <v>169</v>
      </c>
      <c r="F35" s="69">
        <v>0.186</v>
      </c>
      <c r="G35" s="69">
        <v>0.16300000000000001</v>
      </c>
      <c r="H35" s="169">
        <f>F35*85</f>
        <v>15.81</v>
      </c>
      <c r="I35" s="211"/>
    </row>
    <row r="36" spans="1:9" ht="30.75" thickBot="1">
      <c r="A36" s="163">
        <v>34</v>
      </c>
      <c r="B36" s="662" t="s">
        <v>65</v>
      </c>
      <c r="C36" s="663"/>
      <c r="D36" s="664"/>
      <c r="E36" s="388" t="s">
        <v>180</v>
      </c>
      <c r="F36" s="393" t="s">
        <v>539</v>
      </c>
      <c r="G36" s="389">
        <v>0.246</v>
      </c>
      <c r="H36" s="172">
        <f>G36*175</f>
        <v>43.05</v>
      </c>
      <c r="I36" s="212">
        <v>52.7</v>
      </c>
    </row>
    <row r="37" spans="1:9" ht="15.75" thickBot="1">
      <c r="A37" s="665" t="s">
        <v>181</v>
      </c>
      <c r="B37" s="666"/>
      <c r="C37" s="666"/>
      <c r="D37" s="666"/>
      <c r="E37" s="666"/>
      <c r="F37" s="666"/>
      <c r="G37" s="667"/>
      <c r="H37" s="390">
        <f>SUM(H3:H36)</f>
        <v>583.90404999999998</v>
      </c>
    </row>
    <row r="38" spans="1:9" ht="15.75" thickBot="1">
      <c r="A38" s="665" t="s">
        <v>182</v>
      </c>
      <c r="B38" s="666"/>
      <c r="C38" s="666"/>
      <c r="D38" s="666"/>
      <c r="E38" s="666"/>
      <c r="F38" s="666"/>
      <c r="G38" s="667"/>
      <c r="H38" s="174">
        <f>H37/10</f>
        <v>58.390405000000001</v>
      </c>
    </row>
  </sheetData>
  <mergeCells count="41">
    <mergeCell ref="B34:D34"/>
    <mergeCell ref="B35:D35"/>
    <mergeCell ref="B36:D36"/>
    <mergeCell ref="A37:G37"/>
    <mergeCell ref="A38:G38"/>
    <mergeCell ref="B29:D29"/>
    <mergeCell ref="B30:D30"/>
    <mergeCell ref="B31:D31"/>
    <mergeCell ref="B32:D32"/>
    <mergeCell ref="B33:D33"/>
    <mergeCell ref="B28:D28"/>
    <mergeCell ref="B17:D17"/>
    <mergeCell ref="B18:D18"/>
    <mergeCell ref="B19:D19"/>
    <mergeCell ref="B20:D20"/>
    <mergeCell ref="B21:D21"/>
    <mergeCell ref="B22:D22"/>
    <mergeCell ref="B23:D23"/>
    <mergeCell ref="B24:D24"/>
    <mergeCell ref="B26:D26"/>
    <mergeCell ref="B27:D27"/>
    <mergeCell ref="B25:D25"/>
    <mergeCell ref="B16:D16"/>
    <mergeCell ref="B7:D7"/>
    <mergeCell ref="B8:D8"/>
    <mergeCell ref="B9:D9"/>
    <mergeCell ref="B10:D10"/>
    <mergeCell ref="B11:D11"/>
    <mergeCell ref="B12:D12"/>
    <mergeCell ref="B13:D13"/>
    <mergeCell ref="B14:D14"/>
    <mergeCell ref="B15:D15"/>
    <mergeCell ref="G1:G2"/>
    <mergeCell ref="H1:H2"/>
    <mergeCell ref="B6:D6"/>
    <mergeCell ref="A1:A2"/>
    <mergeCell ref="B1:D2"/>
    <mergeCell ref="E1:E2"/>
    <mergeCell ref="F1:F2"/>
    <mergeCell ref="B3:D3"/>
    <mergeCell ref="B5:D5"/>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N822"/>
  <sheetViews>
    <sheetView workbookViewId="0">
      <selection activeCell="L533" sqref="L533"/>
    </sheetView>
  </sheetViews>
  <sheetFormatPr defaultRowHeight="15"/>
  <cols>
    <col min="1" max="2" width="15.7109375" style="424" customWidth="1"/>
    <col min="3" max="8" width="9.140625" style="424"/>
  </cols>
  <sheetData>
    <row r="1" spans="1:7" ht="15.75">
      <c r="A1" s="670" t="s">
        <v>194</v>
      </c>
      <c r="B1" s="670"/>
      <c r="C1" s="671" t="s">
        <v>195</v>
      </c>
      <c r="D1" s="671"/>
      <c r="E1" s="671"/>
      <c r="F1" s="671"/>
      <c r="G1" s="213"/>
    </row>
    <row r="2" spans="1:7" ht="15.75">
      <c r="A2" s="672" t="s">
        <v>196</v>
      </c>
      <c r="B2" s="672"/>
      <c r="C2" s="671" t="s">
        <v>52</v>
      </c>
      <c r="D2" s="671"/>
      <c r="E2" s="671"/>
      <c r="F2" s="671"/>
      <c r="G2" s="213"/>
    </row>
    <row r="3" spans="1:7" ht="15.75">
      <c r="A3" s="670" t="s">
        <v>197</v>
      </c>
      <c r="B3" s="670"/>
      <c r="C3" s="671" t="s">
        <v>195</v>
      </c>
      <c r="D3" s="671"/>
      <c r="E3" s="671"/>
      <c r="F3" s="671"/>
      <c r="G3" s="213"/>
    </row>
    <row r="4" spans="1:7" ht="16.5" thickBot="1">
      <c r="A4" s="715" t="s">
        <v>198</v>
      </c>
      <c r="B4" s="715"/>
      <c r="C4" s="671" t="s">
        <v>199</v>
      </c>
      <c r="D4" s="671"/>
      <c r="E4" s="671"/>
      <c r="F4" s="671"/>
      <c r="G4" s="214"/>
    </row>
    <row r="5" spans="1:7" ht="15.75">
      <c r="A5" s="716" t="s">
        <v>200</v>
      </c>
      <c r="B5" s="717"/>
      <c r="C5" s="720" t="s">
        <v>201</v>
      </c>
      <c r="D5" s="721"/>
      <c r="E5" s="217"/>
      <c r="F5" s="217"/>
      <c r="G5" s="215"/>
    </row>
    <row r="6" spans="1:7" ht="15.75">
      <c r="A6" s="718"/>
      <c r="B6" s="719"/>
      <c r="C6" s="719" t="s">
        <v>202</v>
      </c>
      <c r="D6" s="722"/>
      <c r="E6" s="218"/>
      <c r="F6" s="218"/>
      <c r="G6" s="216"/>
    </row>
    <row r="7" spans="1:7" ht="15.75">
      <c r="A7" s="718"/>
      <c r="B7" s="719"/>
      <c r="C7" s="219" t="s">
        <v>203</v>
      </c>
      <c r="D7" s="425" t="s">
        <v>204</v>
      </c>
      <c r="E7" s="217"/>
      <c r="F7" s="217"/>
      <c r="G7" s="215"/>
    </row>
    <row r="8" spans="1:7" ht="15.75">
      <c r="A8" s="675" t="s">
        <v>205</v>
      </c>
      <c r="B8" s="676"/>
      <c r="C8" s="234">
        <v>35.9</v>
      </c>
      <c r="D8" s="235">
        <v>33</v>
      </c>
      <c r="E8" s="222"/>
      <c r="F8" s="222"/>
      <c r="G8" s="215"/>
    </row>
    <row r="9" spans="1:7" ht="15.75">
      <c r="A9" s="673" t="s">
        <v>206</v>
      </c>
      <c r="B9" s="674"/>
      <c r="C9" s="36">
        <v>35.1</v>
      </c>
      <c r="D9" s="187">
        <v>33</v>
      </c>
      <c r="G9" s="215"/>
    </row>
    <row r="10" spans="1:7" ht="15.75">
      <c r="A10" s="673" t="s">
        <v>207</v>
      </c>
      <c r="B10" s="674"/>
      <c r="C10" s="36">
        <v>34.299999999999997</v>
      </c>
      <c r="D10" s="187">
        <v>33</v>
      </c>
      <c r="G10" s="215"/>
    </row>
    <row r="11" spans="1:7" ht="15.75">
      <c r="A11" s="673" t="s">
        <v>208</v>
      </c>
      <c r="B11" s="674"/>
      <c r="C11" s="36">
        <v>35.5</v>
      </c>
      <c r="D11" s="187">
        <v>33</v>
      </c>
      <c r="G11" s="429"/>
    </row>
    <row r="12" spans="1:7" ht="15.75">
      <c r="A12" s="673" t="s">
        <v>39</v>
      </c>
      <c r="B12" s="674"/>
      <c r="C12" s="36">
        <v>17</v>
      </c>
      <c r="D12" s="187">
        <v>17</v>
      </c>
      <c r="G12" s="429"/>
    </row>
    <row r="13" spans="1:7" ht="16.5" thickBot="1">
      <c r="A13" s="728" t="s">
        <v>56</v>
      </c>
      <c r="B13" s="729"/>
      <c r="C13" s="237">
        <v>50</v>
      </c>
      <c r="D13" s="238">
        <v>50</v>
      </c>
      <c r="G13" s="213"/>
    </row>
    <row r="14" spans="1:7" ht="16.5" thickBot="1">
      <c r="A14" s="730" t="s">
        <v>209</v>
      </c>
      <c r="B14" s="731"/>
      <c r="C14" s="223"/>
      <c r="D14" s="224">
        <v>100</v>
      </c>
      <c r="E14" s="225"/>
      <c r="F14" s="225"/>
      <c r="G14" s="214"/>
    </row>
    <row r="15" spans="1:7" ht="15.75">
      <c r="A15" s="723"/>
      <c r="B15" s="723"/>
      <c r="C15" s="226"/>
      <c r="D15" s="226"/>
      <c r="E15" s="226"/>
      <c r="F15" s="226"/>
      <c r="G15" s="215"/>
    </row>
    <row r="16" spans="1:7" ht="16.5" thickBot="1">
      <c r="A16" s="708" t="s">
        <v>210</v>
      </c>
      <c r="B16" s="708"/>
      <c r="C16" s="708"/>
      <c r="D16" s="708"/>
      <c r="E16" s="708"/>
      <c r="F16" s="708"/>
      <c r="G16" s="216"/>
    </row>
    <row r="17" spans="1:7" ht="15.75">
      <c r="A17" s="709" t="s">
        <v>211</v>
      </c>
      <c r="B17" s="710"/>
      <c r="C17" s="710"/>
      <c r="D17" s="710"/>
      <c r="E17" s="711" t="s">
        <v>212</v>
      </c>
      <c r="F17" s="712"/>
      <c r="G17" s="215"/>
    </row>
    <row r="18" spans="1:7" ht="41.25" thickBot="1">
      <c r="A18" s="227" t="s">
        <v>213</v>
      </c>
      <c r="B18" s="228" t="s">
        <v>214</v>
      </c>
      <c r="C18" s="228" t="s">
        <v>215</v>
      </c>
      <c r="D18" s="228" t="s">
        <v>216</v>
      </c>
      <c r="E18" s="713"/>
      <c r="F18" s="714"/>
      <c r="G18" s="216"/>
    </row>
    <row r="19" spans="1:7" ht="16.5" thickBot="1">
      <c r="A19" s="229" t="s">
        <v>217</v>
      </c>
      <c r="B19" s="230" t="s">
        <v>218</v>
      </c>
      <c r="C19" s="230" t="s">
        <v>219</v>
      </c>
      <c r="D19" s="230" t="s">
        <v>220</v>
      </c>
      <c r="E19" s="736">
        <v>0.53</v>
      </c>
      <c r="F19" s="737"/>
      <c r="G19" s="215"/>
    </row>
    <row r="20" spans="1:7" ht="15.75">
      <c r="A20" s="423"/>
      <c r="B20" s="423"/>
      <c r="C20" s="226"/>
      <c r="D20" s="226"/>
      <c r="E20" s="226"/>
      <c r="F20" s="226"/>
      <c r="G20" s="215"/>
    </row>
    <row r="21" spans="1:7" ht="15.75">
      <c r="A21" s="723" t="s">
        <v>221</v>
      </c>
      <c r="B21" s="723"/>
      <c r="C21" s="723"/>
      <c r="D21" s="723"/>
      <c r="E21" s="723"/>
      <c r="F21" s="723"/>
      <c r="G21" s="429"/>
    </row>
    <row r="22" spans="1:7" ht="15.75">
      <c r="A22" s="734" t="s">
        <v>222</v>
      </c>
      <c r="B22" s="734"/>
      <c r="C22" s="734"/>
      <c r="D22" s="734"/>
      <c r="E22" s="734"/>
      <c r="F22" s="734"/>
      <c r="G22" s="429"/>
    </row>
    <row r="23" spans="1:7" ht="15.75">
      <c r="A23" s="735" t="s">
        <v>223</v>
      </c>
      <c r="B23" s="735"/>
      <c r="C23" s="424" t="s">
        <v>224</v>
      </c>
      <c r="G23" s="429"/>
    </row>
    <row r="24" spans="1:7" ht="15.75">
      <c r="G24" s="428"/>
    </row>
    <row r="25" spans="1:7" ht="15.75">
      <c r="G25" s="428"/>
    </row>
    <row r="26" spans="1:7" ht="15.75">
      <c r="G26" s="429"/>
    </row>
    <row r="27" spans="1:7" ht="15.75">
      <c r="A27" s="670" t="s">
        <v>194</v>
      </c>
      <c r="B27" s="670"/>
      <c r="C27" s="671" t="s">
        <v>131</v>
      </c>
      <c r="D27" s="671"/>
      <c r="E27" s="671"/>
      <c r="F27" s="671"/>
      <c r="G27" s="429"/>
    </row>
    <row r="28" spans="1:7" ht="15.75">
      <c r="A28" s="672" t="s">
        <v>196</v>
      </c>
      <c r="B28" s="672"/>
      <c r="C28" s="671" t="s">
        <v>44</v>
      </c>
      <c r="D28" s="671"/>
      <c r="E28" s="671"/>
      <c r="F28" s="671"/>
      <c r="G28" s="429"/>
    </row>
    <row r="29" spans="1:7" ht="15.75">
      <c r="A29" s="670" t="s">
        <v>197</v>
      </c>
      <c r="B29" s="670"/>
      <c r="C29" s="671" t="s">
        <v>131</v>
      </c>
      <c r="D29" s="671"/>
      <c r="E29" s="671"/>
      <c r="F29" s="671"/>
      <c r="G29" s="429"/>
    </row>
    <row r="30" spans="1:7" ht="16.5" thickBot="1">
      <c r="A30" s="715" t="s">
        <v>198</v>
      </c>
      <c r="B30" s="715"/>
      <c r="C30" s="671" t="s">
        <v>225</v>
      </c>
      <c r="D30" s="671"/>
      <c r="E30" s="671"/>
      <c r="F30" s="671"/>
      <c r="G30" s="429"/>
    </row>
    <row r="31" spans="1:7" ht="15.75">
      <c r="A31" s="716" t="s">
        <v>200</v>
      </c>
      <c r="B31" s="717"/>
      <c r="C31" s="720" t="s">
        <v>201</v>
      </c>
      <c r="D31" s="721"/>
      <c r="E31" s="217"/>
      <c r="F31" s="217"/>
      <c r="G31" s="429"/>
    </row>
    <row r="32" spans="1:7" ht="15.75">
      <c r="A32" s="718"/>
      <c r="B32" s="719"/>
      <c r="C32" s="719" t="s">
        <v>202</v>
      </c>
      <c r="D32" s="722"/>
      <c r="E32" s="218"/>
      <c r="F32" s="218"/>
      <c r="G32" s="429"/>
    </row>
    <row r="33" spans="1:7" ht="15.75">
      <c r="A33" s="718"/>
      <c r="B33" s="719"/>
      <c r="C33" s="219" t="s">
        <v>203</v>
      </c>
      <c r="D33" s="425" t="s">
        <v>204</v>
      </c>
      <c r="E33" s="217"/>
      <c r="F33" s="217"/>
      <c r="G33" s="429"/>
    </row>
    <row r="34" spans="1:7" ht="16.5" thickBot="1">
      <c r="A34" s="738" t="s">
        <v>45</v>
      </c>
      <c r="B34" s="739"/>
      <c r="C34" s="220">
        <v>100</v>
      </c>
      <c r="D34" s="221">
        <v>100</v>
      </c>
      <c r="E34" s="222"/>
      <c r="F34" s="222"/>
      <c r="G34" s="429"/>
    </row>
    <row r="35" spans="1:7" ht="16.5" thickBot="1">
      <c r="A35" s="730" t="s">
        <v>209</v>
      </c>
      <c r="B35" s="731"/>
      <c r="C35" s="223"/>
      <c r="D35" s="224">
        <v>100</v>
      </c>
      <c r="E35" s="225"/>
      <c r="F35" s="225"/>
      <c r="G35" s="429"/>
    </row>
    <row r="36" spans="1:7" ht="15.75">
      <c r="A36" s="723"/>
      <c r="B36" s="723"/>
      <c r="C36" s="226"/>
      <c r="D36" s="226"/>
      <c r="E36" s="226"/>
      <c r="F36" s="226"/>
      <c r="G36" s="429"/>
    </row>
    <row r="37" spans="1:7" ht="16.5" thickBot="1">
      <c r="A37" s="708" t="s">
        <v>210</v>
      </c>
      <c r="B37" s="708"/>
      <c r="C37" s="708"/>
      <c r="D37" s="708"/>
      <c r="E37" s="708"/>
      <c r="F37" s="708"/>
      <c r="G37" s="429"/>
    </row>
    <row r="38" spans="1:7" ht="15.75">
      <c r="A38" s="709" t="s">
        <v>211</v>
      </c>
      <c r="B38" s="710"/>
      <c r="C38" s="710"/>
      <c r="D38" s="710"/>
      <c r="E38" s="711" t="s">
        <v>212</v>
      </c>
      <c r="F38" s="712"/>
      <c r="G38" s="429"/>
    </row>
    <row r="39" spans="1:7" ht="41.25" thickBot="1">
      <c r="A39" s="227" t="s">
        <v>213</v>
      </c>
      <c r="B39" s="228" t="s">
        <v>214</v>
      </c>
      <c r="C39" s="228" t="s">
        <v>215</v>
      </c>
      <c r="D39" s="228" t="s">
        <v>216</v>
      </c>
      <c r="E39" s="713"/>
      <c r="F39" s="714"/>
      <c r="G39" s="429"/>
    </row>
    <row r="40" spans="1:7" ht="16.5" thickBot="1">
      <c r="A40" s="229" t="s">
        <v>226</v>
      </c>
      <c r="B40" s="230" t="s">
        <v>227</v>
      </c>
      <c r="C40" s="230" t="s">
        <v>228</v>
      </c>
      <c r="D40" s="230" t="s">
        <v>229</v>
      </c>
      <c r="E40" s="736">
        <v>0</v>
      </c>
      <c r="F40" s="737"/>
      <c r="G40" s="429"/>
    </row>
    <row r="41" spans="1:7" ht="15.75">
      <c r="A41" s="423"/>
      <c r="B41" s="423"/>
      <c r="C41" s="226"/>
      <c r="D41" s="226"/>
      <c r="E41" s="226"/>
      <c r="F41" s="226"/>
      <c r="G41" s="429"/>
    </row>
    <row r="42" spans="1:7" ht="15.75">
      <c r="A42" s="723" t="s">
        <v>221</v>
      </c>
      <c r="B42" s="723"/>
      <c r="C42" s="723"/>
      <c r="D42" s="723"/>
      <c r="E42" s="723"/>
      <c r="F42" s="723"/>
      <c r="G42" s="429"/>
    </row>
    <row r="43" spans="1:7" ht="15.75">
      <c r="A43" s="734"/>
      <c r="B43" s="734"/>
      <c r="C43" s="734"/>
      <c r="D43" s="734"/>
      <c r="E43" s="734"/>
      <c r="F43" s="734"/>
      <c r="G43" s="429"/>
    </row>
    <row r="44" spans="1:7" ht="15.75">
      <c r="A44" s="735" t="s">
        <v>223</v>
      </c>
      <c r="B44" s="735"/>
      <c r="C44" s="424" t="s">
        <v>224</v>
      </c>
      <c r="G44" s="429"/>
    </row>
    <row r="45" spans="1:7" ht="15.75">
      <c r="G45" s="429"/>
    </row>
    <row r="46" spans="1:7" ht="15.75">
      <c r="G46" s="429"/>
    </row>
    <row r="47" spans="1:7" ht="15.75">
      <c r="G47" s="429"/>
    </row>
    <row r="48" spans="1:7" ht="15.75">
      <c r="A48" s="668" t="s">
        <v>194</v>
      </c>
      <c r="B48" s="668"/>
      <c r="C48" s="669" t="s">
        <v>517</v>
      </c>
      <c r="D48" s="669"/>
      <c r="E48" s="669"/>
      <c r="F48" s="669"/>
      <c r="G48" s="429"/>
    </row>
    <row r="49" spans="1:14" ht="15.75">
      <c r="A49" s="679" t="s">
        <v>196</v>
      </c>
      <c r="B49" s="679"/>
      <c r="C49" s="669" t="s">
        <v>518</v>
      </c>
      <c r="D49" s="669"/>
      <c r="E49" s="669"/>
      <c r="F49" s="669"/>
      <c r="G49" s="428"/>
    </row>
    <row r="50" spans="1:14" ht="15.75">
      <c r="A50" s="668" t="s">
        <v>197</v>
      </c>
      <c r="B50" s="668"/>
      <c r="C50" s="669" t="s">
        <v>517</v>
      </c>
      <c r="D50" s="669"/>
      <c r="E50" s="669"/>
      <c r="F50" s="669"/>
      <c r="G50" s="428"/>
    </row>
    <row r="51" spans="1:14" ht="16.5" thickBot="1">
      <c r="A51" s="684" t="s">
        <v>198</v>
      </c>
      <c r="B51" s="684"/>
      <c r="C51" s="669" t="s">
        <v>199</v>
      </c>
      <c r="D51" s="669"/>
      <c r="E51" s="669"/>
      <c r="F51" s="669"/>
      <c r="G51" s="428"/>
    </row>
    <row r="52" spans="1:14" ht="15.75">
      <c r="A52" s="685" t="s">
        <v>200</v>
      </c>
      <c r="B52" s="686"/>
      <c r="C52" s="689" t="s">
        <v>201</v>
      </c>
      <c r="D52" s="690"/>
      <c r="E52" s="452"/>
      <c r="F52" s="452"/>
      <c r="G52" s="429"/>
    </row>
    <row r="53" spans="1:14" ht="15.75">
      <c r="A53" s="687"/>
      <c r="B53" s="688"/>
      <c r="C53" s="688" t="s">
        <v>202</v>
      </c>
      <c r="D53" s="691"/>
      <c r="E53" s="453"/>
      <c r="F53" s="453"/>
      <c r="G53" s="429"/>
    </row>
    <row r="54" spans="1:14" ht="15.75">
      <c r="A54" s="687"/>
      <c r="B54" s="688"/>
      <c r="C54" s="454" t="s">
        <v>203</v>
      </c>
      <c r="D54" s="455" t="s">
        <v>204</v>
      </c>
      <c r="E54" s="452"/>
      <c r="F54" s="452"/>
      <c r="G54" s="429"/>
    </row>
    <row r="55" spans="1:14" ht="15.75">
      <c r="A55" s="692" t="s">
        <v>519</v>
      </c>
      <c r="B55" s="693"/>
      <c r="C55" s="456">
        <v>100</v>
      </c>
      <c r="D55" s="457">
        <v>85</v>
      </c>
      <c r="E55" s="458"/>
      <c r="F55" s="458"/>
      <c r="G55" s="429"/>
      <c r="M55" s="304"/>
      <c r="N55" s="304"/>
    </row>
    <row r="56" spans="1:14" s="304" customFormat="1" ht="15.75">
      <c r="A56" s="724" t="s">
        <v>525</v>
      </c>
      <c r="B56" s="725"/>
      <c r="C56" s="456">
        <v>93.4</v>
      </c>
      <c r="D56" s="457">
        <v>85</v>
      </c>
      <c r="E56" s="458"/>
      <c r="F56" s="458"/>
      <c r="G56" s="451"/>
      <c r="H56" s="450"/>
      <c r="M56"/>
      <c r="N56"/>
    </row>
    <row r="57" spans="1:14" ht="15.75">
      <c r="A57" s="680" t="s">
        <v>56</v>
      </c>
      <c r="B57" s="681"/>
      <c r="C57" s="459">
        <v>14</v>
      </c>
      <c r="D57" s="460">
        <v>14</v>
      </c>
      <c r="E57" s="304"/>
      <c r="F57" s="304"/>
      <c r="G57" s="429"/>
    </row>
    <row r="58" spans="1:14" ht="15.75">
      <c r="A58" s="680" t="s">
        <v>98</v>
      </c>
      <c r="B58" s="681"/>
      <c r="C58" s="459">
        <v>19</v>
      </c>
      <c r="D58" s="460">
        <v>19</v>
      </c>
      <c r="E58" s="304"/>
      <c r="F58" s="304"/>
      <c r="G58" s="429"/>
    </row>
    <row r="59" spans="1:14" ht="15.75">
      <c r="A59" s="680" t="s">
        <v>89</v>
      </c>
      <c r="B59" s="681"/>
      <c r="C59" s="459">
        <v>0.2</v>
      </c>
      <c r="D59" s="460">
        <v>0.2</v>
      </c>
      <c r="E59" s="304"/>
      <c r="F59" s="304"/>
      <c r="G59" s="429"/>
    </row>
    <row r="60" spans="1:14" ht="16.5" thickBot="1">
      <c r="A60" s="726" t="s">
        <v>286</v>
      </c>
      <c r="B60" s="727"/>
      <c r="C60" s="461">
        <v>0</v>
      </c>
      <c r="D60" s="462">
        <v>118</v>
      </c>
      <c r="E60" s="304"/>
      <c r="F60" s="304"/>
      <c r="G60" s="428"/>
    </row>
    <row r="61" spans="1:14" ht="16.5" thickBot="1">
      <c r="A61" s="697" t="s">
        <v>209</v>
      </c>
      <c r="B61" s="698"/>
      <c r="C61" s="463"/>
      <c r="D61" s="464">
        <v>100</v>
      </c>
      <c r="E61" s="465"/>
      <c r="F61" s="465"/>
      <c r="G61" s="231"/>
    </row>
    <row r="62" spans="1:14" ht="15.75">
      <c r="A62" s="694"/>
      <c r="B62" s="694"/>
      <c r="C62" s="466"/>
      <c r="D62" s="466"/>
      <c r="E62" s="466"/>
      <c r="F62" s="466"/>
      <c r="G62" s="232"/>
    </row>
    <row r="63" spans="1:14" ht="16.5" thickBot="1">
      <c r="A63" s="699" t="s">
        <v>210</v>
      </c>
      <c r="B63" s="699"/>
      <c r="C63" s="699"/>
      <c r="D63" s="699"/>
      <c r="E63" s="699"/>
      <c r="F63" s="699"/>
      <c r="G63" s="231"/>
    </row>
    <row r="64" spans="1:14" ht="15.75">
      <c r="A64" s="700" t="s">
        <v>211</v>
      </c>
      <c r="B64" s="701"/>
      <c r="C64" s="701"/>
      <c r="D64" s="701"/>
      <c r="E64" s="702" t="s">
        <v>212</v>
      </c>
      <c r="F64" s="703"/>
      <c r="G64" s="231"/>
    </row>
    <row r="65" spans="1:7" ht="51.75" thickBot="1">
      <c r="A65" s="467" t="s">
        <v>213</v>
      </c>
      <c r="B65" s="468" t="s">
        <v>214</v>
      </c>
      <c r="C65" s="468" t="s">
        <v>215</v>
      </c>
      <c r="D65" s="468" t="s">
        <v>216</v>
      </c>
      <c r="E65" s="704"/>
      <c r="F65" s="705"/>
      <c r="G65" s="233"/>
    </row>
    <row r="66" spans="1:7" ht="16.5" thickBot="1">
      <c r="A66" s="469" t="s">
        <v>520</v>
      </c>
      <c r="B66" s="470" t="s">
        <v>521</v>
      </c>
      <c r="C66" s="470" t="s">
        <v>522</v>
      </c>
      <c r="D66" s="470" t="s">
        <v>523</v>
      </c>
      <c r="E66" s="706">
        <v>0</v>
      </c>
      <c r="F66" s="707"/>
      <c r="G66" s="233"/>
    </row>
    <row r="67" spans="1:7" ht="15.75">
      <c r="A67" s="471"/>
      <c r="B67" s="471"/>
      <c r="C67" s="466"/>
      <c r="D67" s="466"/>
      <c r="E67" s="466"/>
      <c r="F67" s="466"/>
      <c r="G67" s="231"/>
    </row>
    <row r="68" spans="1:7" ht="15.75">
      <c r="A68" s="694" t="s">
        <v>221</v>
      </c>
      <c r="B68" s="694"/>
      <c r="C68" s="694"/>
      <c r="D68" s="694"/>
      <c r="E68" s="694"/>
      <c r="F68" s="694"/>
      <c r="G68" s="231"/>
    </row>
    <row r="69" spans="1:7" ht="15.75">
      <c r="A69" s="695" t="s">
        <v>524</v>
      </c>
      <c r="B69" s="695"/>
      <c r="C69" s="695"/>
      <c r="D69" s="695"/>
      <c r="E69" s="695"/>
      <c r="F69" s="695"/>
      <c r="G69" s="231"/>
    </row>
    <row r="70" spans="1:7" ht="15.75">
      <c r="A70" s="696" t="s">
        <v>223</v>
      </c>
      <c r="B70" s="696"/>
      <c r="C70" s="304" t="s">
        <v>355</v>
      </c>
      <c r="D70" s="304"/>
      <c r="E70" s="304"/>
      <c r="F70" s="304"/>
      <c r="G70" s="231"/>
    </row>
    <row r="71" spans="1:7" ht="15.75">
      <c r="A71" s="304"/>
      <c r="B71" s="304"/>
      <c r="C71" s="304"/>
      <c r="D71" s="304"/>
      <c r="E71" s="304"/>
      <c r="F71" s="304"/>
      <c r="G71" s="231"/>
    </row>
    <row r="72" spans="1:7" ht="15.75">
      <c r="A72" s="304"/>
      <c r="B72" s="304"/>
      <c r="C72" s="304"/>
      <c r="D72" s="304"/>
      <c r="E72" s="304"/>
      <c r="F72" s="304"/>
      <c r="G72" s="231"/>
    </row>
    <row r="73" spans="1:7" ht="15.75">
      <c r="A73" s="694"/>
      <c r="B73" s="694"/>
      <c r="C73" s="466"/>
      <c r="D73" s="466"/>
      <c r="E73" s="466"/>
      <c r="F73" s="466"/>
      <c r="G73" s="231"/>
    </row>
    <row r="74" spans="1:7" ht="15.75">
      <c r="A74" s="670" t="s">
        <v>194</v>
      </c>
      <c r="B74" s="670"/>
      <c r="C74" s="671" t="s">
        <v>473</v>
      </c>
      <c r="D74" s="671"/>
      <c r="E74" s="671"/>
      <c r="F74" s="671"/>
      <c r="G74" s="231"/>
    </row>
    <row r="75" spans="1:7" ht="15.75">
      <c r="A75" s="672" t="s">
        <v>196</v>
      </c>
      <c r="B75" s="672"/>
      <c r="C75" s="671" t="s">
        <v>364</v>
      </c>
      <c r="D75" s="671"/>
      <c r="E75" s="671"/>
      <c r="F75" s="671"/>
      <c r="G75" s="231"/>
    </row>
    <row r="76" spans="1:7" ht="15.75">
      <c r="A76" s="670" t="s">
        <v>197</v>
      </c>
      <c r="B76" s="670"/>
      <c r="C76" s="671" t="s">
        <v>473</v>
      </c>
      <c r="D76" s="671"/>
      <c r="E76" s="671"/>
      <c r="F76" s="671"/>
      <c r="G76" s="231"/>
    </row>
    <row r="77" spans="1:7" ht="16.5" thickBot="1">
      <c r="A77" s="715" t="s">
        <v>198</v>
      </c>
      <c r="B77" s="715"/>
      <c r="C77" s="671" t="s">
        <v>225</v>
      </c>
      <c r="D77" s="671"/>
      <c r="E77" s="671"/>
      <c r="F77" s="671"/>
      <c r="G77" s="231"/>
    </row>
    <row r="78" spans="1:7" ht="15.75">
      <c r="A78" s="716" t="s">
        <v>200</v>
      </c>
      <c r="B78" s="717"/>
      <c r="C78" s="720" t="s">
        <v>201</v>
      </c>
      <c r="D78" s="721"/>
      <c r="E78" s="217"/>
      <c r="F78" s="217"/>
      <c r="G78" s="236"/>
    </row>
    <row r="79" spans="1:7" ht="15.75">
      <c r="A79" s="718"/>
      <c r="B79" s="719"/>
      <c r="C79" s="719" t="s">
        <v>202</v>
      </c>
      <c r="D79" s="722"/>
      <c r="E79" s="218"/>
      <c r="F79" s="218"/>
      <c r="G79" s="231"/>
    </row>
    <row r="80" spans="1:7" ht="15.75">
      <c r="A80" s="718"/>
      <c r="B80" s="719"/>
      <c r="C80" s="219" t="s">
        <v>203</v>
      </c>
      <c r="D80" s="425" t="s">
        <v>204</v>
      </c>
      <c r="E80" s="217"/>
      <c r="F80" s="217"/>
      <c r="G80" s="233"/>
    </row>
    <row r="81" spans="1:7" ht="16.5" thickBot="1">
      <c r="A81" s="738" t="s">
        <v>365</v>
      </c>
      <c r="B81" s="739"/>
      <c r="C81" s="220">
        <v>100</v>
      </c>
      <c r="D81" s="221">
        <v>100</v>
      </c>
      <c r="E81" s="222"/>
      <c r="F81" s="222"/>
      <c r="G81" s="239"/>
    </row>
    <row r="82" spans="1:7" ht="16.5" thickBot="1">
      <c r="A82" s="730" t="s">
        <v>209</v>
      </c>
      <c r="B82" s="731"/>
      <c r="C82" s="223"/>
      <c r="D82" s="224">
        <v>100</v>
      </c>
      <c r="E82" s="225"/>
      <c r="F82" s="225"/>
      <c r="G82" s="240"/>
    </row>
    <row r="83" spans="1:7" ht="15.75">
      <c r="A83" s="723"/>
      <c r="B83" s="723"/>
      <c r="C83" s="226"/>
      <c r="D83" s="226"/>
      <c r="E83" s="226"/>
      <c r="F83" s="226"/>
      <c r="G83" s="241"/>
    </row>
    <row r="84" spans="1:7" ht="16.5" thickBot="1">
      <c r="A84" s="708" t="s">
        <v>210</v>
      </c>
      <c r="B84" s="708"/>
      <c r="C84" s="708"/>
      <c r="D84" s="708"/>
      <c r="E84" s="708"/>
      <c r="F84" s="708"/>
      <c r="G84" s="242"/>
    </row>
    <row r="85" spans="1:7" ht="15.75">
      <c r="A85" s="709" t="s">
        <v>211</v>
      </c>
      <c r="B85" s="710"/>
      <c r="C85" s="710"/>
      <c r="D85" s="710"/>
      <c r="E85" s="711" t="s">
        <v>212</v>
      </c>
      <c r="F85" s="712"/>
      <c r="G85" s="243"/>
    </row>
    <row r="86" spans="1:7" ht="41.25" thickBot="1">
      <c r="A86" s="227" t="s">
        <v>213</v>
      </c>
      <c r="B86" s="228" t="s">
        <v>214</v>
      </c>
      <c r="C86" s="228" t="s">
        <v>215</v>
      </c>
      <c r="D86" s="228" t="s">
        <v>216</v>
      </c>
      <c r="E86" s="713"/>
      <c r="F86" s="714"/>
      <c r="G86" s="239"/>
    </row>
    <row r="87" spans="1:7" ht="16.5" thickBot="1">
      <c r="A87" s="229" t="s">
        <v>474</v>
      </c>
      <c r="B87" s="230" t="s">
        <v>227</v>
      </c>
      <c r="C87" s="230" t="s">
        <v>475</v>
      </c>
      <c r="D87" s="230" t="s">
        <v>476</v>
      </c>
      <c r="E87" s="736">
        <v>0</v>
      </c>
      <c r="F87" s="737"/>
      <c r="G87" s="240"/>
    </row>
    <row r="88" spans="1:7" ht="15.75">
      <c r="A88" s="423"/>
      <c r="B88" s="423"/>
      <c r="C88" s="226"/>
      <c r="D88" s="226"/>
      <c r="E88" s="226"/>
      <c r="F88" s="226"/>
      <c r="G88" s="239"/>
    </row>
    <row r="89" spans="1:7" ht="15.75">
      <c r="A89" s="723" t="s">
        <v>221</v>
      </c>
      <c r="B89" s="723"/>
      <c r="C89" s="723"/>
      <c r="D89" s="723"/>
      <c r="E89" s="723"/>
      <c r="F89" s="723"/>
      <c r="G89" s="239"/>
    </row>
    <row r="90" spans="1:7" ht="15.75">
      <c r="A90" s="734"/>
      <c r="B90" s="734"/>
      <c r="C90" s="734"/>
      <c r="D90" s="734"/>
      <c r="E90" s="734"/>
      <c r="F90" s="734"/>
      <c r="G90" s="239"/>
    </row>
    <row r="91" spans="1:7" ht="15.75">
      <c r="A91" s="735" t="s">
        <v>223</v>
      </c>
      <c r="B91" s="735"/>
      <c r="C91" s="424" t="s">
        <v>224</v>
      </c>
      <c r="G91" s="244"/>
    </row>
    <row r="92" spans="1:7" ht="15.75">
      <c r="G92" s="244"/>
    </row>
    <row r="93" spans="1:7" ht="15.75">
      <c r="G93" s="239"/>
    </row>
    <row r="94" spans="1:7" ht="15.75">
      <c r="G94" s="429"/>
    </row>
    <row r="95" spans="1:7" ht="15.75">
      <c r="A95" s="670" t="s">
        <v>194</v>
      </c>
      <c r="B95" s="670"/>
      <c r="C95" s="671" t="s">
        <v>473</v>
      </c>
      <c r="D95" s="671"/>
      <c r="E95" s="671"/>
      <c r="F95" s="671"/>
      <c r="G95" s="429"/>
    </row>
    <row r="96" spans="1:7" ht="15.75">
      <c r="A96" s="672" t="s">
        <v>196</v>
      </c>
      <c r="B96" s="672"/>
      <c r="C96" s="671" t="s">
        <v>361</v>
      </c>
      <c r="D96" s="671"/>
      <c r="E96" s="671"/>
      <c r="F96" s="671"/>
      <c r="G96" s="429"/>
    </row>
    <row r="97" spans="1:7" ht="15.75">
      <c r="A97" s="670" t="s">
        <v>197</v>
      </c>
      <c r="B97" s="670"/>
      <c r="C97" s="671" t="s">
        <v>473</v>
      </c>
      <c r="D97" s="671"/>
      <c r="E97" s="671"/>
      <c r="F97" s="671"/>
      <c r="G97" s="429"/>
    </row>
    <row r="98" spans="1:7" ht="16.5" thickBot="1">
      <c r="A98" s="715" t="s">
        <v>198</v>
      </c>
      <c r="B98" s="715"/>
      <c r="C98" s="671" t="s">
        <v>199</v>
      </c>
      <c r="D98" s="671"/>
      <c r="E98" s="671"/>
      <c r="F98" s="671"/>
      <c r="G98" s="429"/>
    </row>
    <row r="99" spans="1:7" ht="15.75">
      <c r="A99" s="716" t="s">
        <v>200</v>
      </c>
      <c r="B99" s="717"/>
      <c r="C99" s="720" t="s">
        <v>201</v>
      </c>
      <c r="D99" s="721"/>
      <c r="E99" s="217"/>
      <c r="F99" s="217"/>
      <c r="G99" s="429"/>
    </row>
    <row r="100" spans="1:7" ht="15.75">
      <c r="A100" s="718"/>
      <c r="B100" s="719"/>
      <c r="C100" s="719" t="s">
        <v>202</v>
      </c>
      <c r="D100" s="722"/>
      <c r="E100" s="218"/>
      <c r="F100" s="218"/>
      <c r="G100" s="429"/>
    </row>
    <row r="101" spans="1:7" ht="15.75">
      <c r="A101" s="718"/>
      <c r="B101" s="719"/>
      <c r="C101" s="219" t="s">
        <v>203</v>
      </c>
      <c r="D101" s="425" t="s">
        <v>204</v>
      </c>
      <c r="E101" s="217"/>
      <c r="F101" s="217"/>
      <c r="G101" s="429"/>
    </row>
    <row r="102" spans="1:7" ht="15.75">
      <c r="A102" s="675" t="s">
        <v>138</v>
      </c>
      <c r="B102" s="676"/>
      <c r="C102" s="234">
        <v>100</v>
      </c>
      <c r="D102" s="235">
        <v>80</v>
      </c>
      <c r="E102" s="222"/>
      <c r="F102" s="222"/>
      <c r="G102" s="429"/>
    </row>
    <row r="103" spans="1:7" ht="15.75">
      <c r="A103" s="673" t="s">
        <v>28</v>
      </c>
      <c r="B103" s="674"/>
      <c r="C103" s="36">
        <v>20</v>
      </c>
      <c r="D103" s="187">
        <v>16</v>
      </c>
      <c r="G103" s="429"/>
    </row>
    <row r="104" spans="1:7" ht="15.75">
      <c r="A104" s="673" t="s">
        <v>150</v>
      </c>
      <c r="B104" s="674"/>
      <c r="C104" s="36">
        <v>7</v>
      </c>
      <c r="D104" s="187">
        <v>7</v>
      </c>
      <c r="G104" s="429"/>
    </row>
    <row r="105" spans="1:7" ht="16.5" thickBot="1">
      <c r="A105" s="728" t="s">
        <v>89</v>
      </c>
      <c r="B105" s="729"/>
      <c r="C105" s="237">
        <v>0.25</v>
      </c>
      <c r="D105" s="238">
        <v>0.25</v>
      </c>
      <c r="G105" s="429"/>
    </row>
    <row r="106" spans="1:7" ht="16.5" thickBot="1">
      <c r="A106" s="730" t="s">
        <v>209</v>
      </c>
      <c r="B106" s="731"/>
      <c r="C106" s="223"/>
      <c r="D106" s="224">
        <v>100</v>
      </c>
      <c r="E106" s="225"/>
      <c r="F106" s="225"/>
      <c r="G106" s="246"/>
    </row>
    <row r="107" spans="1:7" ht="15.75">
      <c r="A107" s="723"/>
      <c r="B107" s="723"/>
      <c r="C107" s="226"/>
      <c r="D107" s="226"/>
      <c r="E107" s="226"/>
      <c r="F107" s="226"/>
      <c r="G107" s="247"/>
    </row>
    <row r="108" spans="1:7" ht="16.5" thickBot="1">
      <c r="A108" s="708" t="s">
        <v>210</v>
      </c>
      <c r="B108" s="708"/>
      <c r="C108" s="708"/>
      <c r="D108" s="708"/>
      <c r="E108" s="708"/>
      <c r="F108" s="708"/>
      <c r="G108" s="430"/>
    </row>
    <row r="109" spans="1:7" ht="15.75">
      <c r="A109" s="709" t="s">
        <v>211</v>
      </c>
      <c r="B109" s="710"/>
      <c r="C109" s="710"/>
      <c r="D109" s="710"/>
      <c r="E109" s="711" t="s">
        <v>212</v>
      </c>
      <c r="F109" s="712"/>
      <c r="G109" s="247"/>
    </row>
    <row r="110" spans="1:7" ht="41.25" thickBot="1">
      <c r="A110" s="227" t="s">
        <v>213</v>
      </c>
      <c r="B110" s="228" t="s">
        <v>214</v>
      </c>
      <c r="C110" s="228" t="s">
        <v>215</v>
      </c>
      <c r="D110" s="228" t="s">
        <v>216</v>
      </c>
      <c r="E110" s="713"/>
      <c r="F110" s="714"/>
      <c r="G110" s="430"/>
    </row>
    <row r="111" spans="1:7" ht="16.5" thickBot="1">
      <c r="A111" s="229" t="s">
        <v>481</v>
      </c>
      <c r="B111" s="230" t="s">
        <v>480</v>
      </c>
      <c r="C111" s="230" t="s">
        <v>479</v>
      </c>
      <c r="D111" s="230" t="s">
        <v>478</v>
      </c>
      <c r="E111" s="736">
        <v>25.76</v>
      </c>
      <c r="F111" s="737"/>
      <c r="G111" s="429"/>
    </row>
    <row r="112" spans="1:7" ht="15.75">
      <c r="A112" s="423"/>
      <c r="B112" s="423"/>
      <c r="C112" s="226"/>
      <c r="D112" s="226"/>
      <c r="E112" s="226"/>
      <c r="F112" s="226"/>
      <c r="G112" s="248"/>
    </row>
    <row r="113" spans="1:7" ht="15.75">
      <c r="A113" s="723" t="s">
        <v>221</v>
      </c>
      <c r="B113" s="723"/>
      <c r="C113" s="723"/>
      <c r="D113" s="723"/>
      <c r="E113" s="723"/>
      <c r="F113" s="723"/>
      <c r="G113" s="429"/>
    </row>
    <row r="114" spans="1:7" ht="15.75">
      <c r="A114" s="734" t="s">
        <v>477</v>
      </c>
      <c r="B114" s="734"/>
      <c r="C114" s="734"/>
      <c r="D114" s="734"/>
      <c r="E114" s="734"/>
      <c r="F114" s="734"/>
      <c r="G114" s="429"/>
    </row>
    <row r="115" spans="1:7" ht="15.75">
      <c r="A115" s="735" t="s">
        <v>223</v>
      </c>
      <c r="B115" s="735"/>
      <c r="C115" s="424" t="s">
        <v>224</v>
      </c>
      <c r="G115" s="429"/>
    </row>
    <row r="116" spans="1:7" ht="15.75">
      <c r="G116" s="429"/>
    </row>
    <row r="117" spans="1:7" ht="15.75">
      <c r="G117" s="428"/>
    </row>
    <row r="118" spans="1:7" ht="15.75">
      <c r="G118" s="428"/>
    </row>
    <row r="119" spans="1:7" ht="15.75">
      <c r="A119" s="670" t="s">
        <v>194</v>
      </c>
      <c r="B119" s="670"/>
      <c r="C119" s="671" t="s">
        <v>231</v>
      </c>
      <c r="D119" s="671"/>
      <c r="E119" s="671"/>
      <c r="F119" s="671"/>
      <c r="G119" s="428"/>
    </row>
    <row r="120" spans="1:7" ht="15.75">
      <c r="A120" s="672" t="s">
        <v>196</v>
      </c>
      <c r="B120" s="672"/>
      <c r="C120" s="671" t="s">
        <v>95</v>
      </c>
      <c r="D120" s="671"/>
      <c r="E120" s="671"/>
      <c r="F120" s="671"/>
      <c r="G120" s="428"/>
    </row>
    <row r="121" spans="1:7" ht="15.75">
      <c r="A121" s="670" t="s">
        <v>197</v>
      </c>
      <c r="B121" s="670"/>
      <c r="C121" s="671" t="s">
        <v>231</v>
      </c>
      <c r="D121" s="671"/>
      <c r="E121" s="671"/>
      <c r="F121" s="671"/>
      <c r="G121" s="428"/>
    </row>
    <row r="122" spans="1:7" ht="16.5" thickBot="1">
      <c r="A122" s="715" t="s">
        <v>198</v>
      </c>
      <c r="B122" s="715"/>
      <c r="C122" s="671" t="s">
        <v>199</v>
      </c>
      <c r="D122" s="671"/>
      <c r="E122" s="671"/>
      <c r="F122" s="671"/>
      <c r="G122" s="428"/>
    </row>
    <row r="123" spans="1:7" ht="15.75">
      <c r="A123" s="716" t="s">
        <v>200</v>
      </c>
      <c r="B123" s="717"/>
      <c r="C123" s="720" t="s">
        <v>201</v>
      </c>
      <c r="D123" s="721"/>
      <c r="E123" s="217"/>
      <c r="F123" s="217"/>
      <c r="G123" s="428"/>
    </row>
    <row r="124" spans="1:7" ht="15.75">
      <c r="A124" s="718"/>
      <c r="B124" s="719"/>
      <c r="C124" s="719" t="s">
        <v>202</v>
      </c>
      <c r="D124" s="722"/>
      <c r="E124" s="218"/>
      <c r="F124" s="218"/>
      <c r="G124" s="428"/>
    </row>
    <row r="125" spans="1:7" ht="15.75">
      <c r="A125" s="718"/>
      <c r="B125" s="719"/>
      <c r="C125" s="219" t="s">
        <v>203</v>
      </c>
      <c r="D125" s="425" t="s">
        <v>204</v>
      </c>
      <c r="E125" s="217"/>
      <c r="F125" s="217"/>
      <c r="G125" s="428"/>
    </row>
    <row r="126" spans="1:7" ht="15.75">
      <c r="A126" s="675" t="s">
        <v>96</v>
      </c>
      <c r="B126" s="676"/>
      <c r="C126" s="234">
        <v>0.3</v>
      </c>
      <c r="D126" s="235">
        <v>0.3</v>
      </c>
      <c r="E126" s="222"/>
      <c r="F126" s="222"/>
      <c r="G126" s="428"/>
    </row>
    <row r="127" spans="1:7" ht="15.75">
      <c r="A127" s="673" t="s">
        <v>98</v>
      </c>
      <c r="B127" s="674"/>
      <c r="C127" s="36">
        <v>95</v>
      </c>
      <c r="D127" s="187">
        <v>95</v>
      </c>
      <c r="G127" s="428"/>
    </row>
    <row r="128" spans="1:7" ht="16.5" thickBot="1">
      <c r="A128" s="728" t="s">
        <v>64</v>
      </c>
      <c r="B128" s="729"/>
      <c r="C128" s="237">
        <v>6.5</v>
      </c>
      <c r="D128" s="238">
        <v>6.5</v>
      </c>
      <c r="G128" s="428"/>
    </row>
    <row r="129" spans="1:7" ht="16.5" thickBot="1">
      <c r="A129" s="730" t="s">
        <v>209</v>
      </c>
      <c r="B129" s="731"/>
      <c r="C129" s="223"/>
      <c r="D129" s="224">
        <v>100</v>
      </c>
      <c r="E129" s="225"/>
      <c r="F129" s="225"/>
      <c r="G129" s="428"/>
    </row>
    <row r="130" spans="1:7" ht="15.75">
      <c r="A130" s="723"/>
      <c r="B130" s="723"/>
      <c r="C130" s="226"/>
      <c r="D130" s="226"/>
      <c r="E130" s="226"/>
      <c r="F130" s="226"/>
      <c r="G130" s="428"/>
    </row>
    <row r="131" spans="1:7" ht="16.5" thickBot="1">
      <c r="A131" s="708" t="s">
        <v>210</v>
      </c>
      <c r="B131" s="708"/>
      <c r="C131" s="708"/>
      <c r="D131" s="708"/>
      <c r="E131" s="708"/>
      <c r="F131" s="708"/>
      <c r="G131" s="428"/>
    </row>
    <row r="132" spans="1:7" ht="15.75">
      <c r="A132" s="709" t="s">
        <v>211</v>
      </c>
      <c r="B132" s="710"/>
      <c r="C132" s="710"/>
      <c r="D132" s="710"/>
      <c r="E132" s="711" t="s">
        <v>212</v>
      </c>
      <c r="F132" s="712"/>
      <c r="G132" s="428"/>
    </row>
    <row r="133" spans="1:7" ht="41.25" thickBot="1">
      <c r="A133" s="227" t="s">
        <v>213</v>
      </c>
      <c r="B133" s="228" t="s">
        <v>214</v>
      </c>
      <c r="C133" s="228" t="s">
        <v>215</v>
      </c>
      <c r="D133" s="228" t="s">
        <v>216</v>
      </c>
      <c r="E133" s="713"/>
      <c r="F133" s="714"/>
      <c r="G133" s="428"/>
    </row>
    <row r="134" spans="1:7" ht="16.5" thickBot="1">
      <c r="A134" s="229" t="s">
        <v>232</v>
      </c>
      <c r="B134" s="230" t="s">
        <v>233</v>
      </c>
      <c r="C134" s="230" t="s">
        <v>234</v>
      </c>
      <c r="D134" s="230" t="s">
        <v>235</v>
      </c>
      <c r="E134" s="736">
        <v>3</v>
      </c>
      <c r="F134" s="737"/>
      <c r="G134" s="428"/>
    </row>
    <row r="135" spans="1:7" ht="15.75">
      <c r="A135" s="423"/>
      <c r="B135" s="423"/>
      <c r="C135" s="226"/>
      <c r="D135" s="226"/>
      <c r="E135" s="226"/>
      <c r="F135" s="226"/>
      <c r="G135" s="429"/>
    </row>
    <row r="136" spans="1:7" ht="15.75">
      <c r="A136" s="723" t="s">
        <v>221</v>
      </c>
      <c r="B136" s="723"/>
      <c r="C136" s="723"/>
      <c r="D136" s="723"/>
      <c r="E136" s="723"/>
      <c r="F136" s="723"/>
      <c r="G136" s="429"/>
    </row>
    <row r="137" spans="1:7" ht="15.75">
      <c r="A137" s="734" t="s">
        <v>236</v>
      </c>
      <c r="B137" s="734"/>
      <c r="C137" s="734"/>
      <c r="D137" s="734"/>
      <c r="E137" s="734"/>
      <c r="F137" s="734"/>
      <c r="G137" s="429"/>
    </row>
    <row r="138" spans="1:7" ht="15.75">
      <c r="A138" s="735" t="s">
        <v>223</v>
      </c>
      <c r="B138" s="735"/>
      <c r="C138" s="424" t="s">
        <v>237</v>
      </c>
      <c r="G138" s="429"/>
    </row>
    <row r="139" spans="1:7" ht="15.75">
      <c r="G139" s="429"/>
    </row>
    <row r="140" spans="1:7" ht="15.75">
      <c r="G140" s="429"/>
    </row>
    <row r="141" spans="1:7" ht="15.75">
      <c r="G141" s="429"/>
    </row>
    <row r="142" spans="1:7" ht="15.75">
      <c r="A142" s="670" t="s">
        <v>194</v>
      </c>
      <c r="B142" s="670"/>
      <c r="C142" s="671" t="s">
        <v>241</v>
      </c>
      <c r="D142" s="671"/>
      <c r="E142" s="671"/>
      <c r="F142" s="671"/>
      <c r="G142" s="429"/>
    </row>
    <row r="143" spans="1:7" ht="15.75">
      <c r="A143" s="672" t="s">
        <v>196</v>
      </c>
      <c r="B143" s="672"/>
      <c r="C143" s="671" t="s">
        <v>242</v>
      </c>
      <c r="D143" s="671"/>
      <c r="E143" s="671"/>
      <c r="F143" s="671"/>
      <c r="G143" s="429"/>
    </row>
    <row r="144" spans="1:7" ht="15.75">
      <c r="A144" s="670" t="s">
        <v>197</v>
      </c>
      <c r="B144" s="670"/>
      <c r="C144" s="671" t="s">
        <v>241</v>
      </c>
      <c r="D144" s="671"/>
      <c r="E144" s="671"/>
      <c r="F144" s="671"/>
      <c r="G144" s="429"/>
    </row>
    <row r="145" spans="1:7" ht="16.5" thickBot="1">
      <c r="A145" s="740" t="s">
        <v>198</v>
      </c>
      <c r="B145" s="740"/>
      <c r="C145" s="671" t="s">
        <v>225</v>
      </c>
      <c r="D145" s="671"/>
      <c r="E145" s="671"/>
      <c r="F145" s="671"/>
      <c r="G145" s="429"/>
    </row>
    <row r="146" spans="1:7" ht="15.75">
      <c r="A146" s="741" t="s">
        <v>200</v>
      </c>
      <c r="B146" s="742"/>
      <c r="C146" s="747" t="s">
        <v>201</v>
      </c>
      <c r="D146" s="748"/>
      <c r="E146" s="217"/>
      <c r="F146" s="217"/>
      <c r="G146" s="429"/>
    </row>
    <row r="147" spans="1:7" ht="15.75">
      <c r="A147" s="743"/>
      <c r="B147" s="744"/>
      <c r="C147" s="749" t="s">
        <v>202</v>
      </c>
      <c r="D147" s="750"/>
      <c r="E147" s="218"/>
      <c r="F147" s="218"/>
      <c r="G147" s="236"/>
    </row>
    <row r="148" spans="1:7" ht="15.75">
      <c r="A148" s="745"/>
      <c r="B148" s="746"/>
      <c r="C148" s="219" t="s">
        <v>203</v>
      </c>
      <c r="D148" s="425" t="s">
        <v>204</v>
      </c>
      <c r="E148" s="217"/>
      <c r="F148" s="217"/>
      <c r="G148" s="256"/>
    </row>
    <row r="149" spans="1:7" ht="16.5" thickBot="1">
      <c r="A149" s="738" t="s">
        <v>140</v>
      </c>
      <c r="B149" s="739"/>
      <c r="C149" s="220">
        <v>102</v>
      </c>
      <c r="D149" s="221">
        <v>100</v>
      </c>
      <c r="E149" s="222"/>
      <c r="F149" s="222"/>
      <c r="G149" s="257"/>
    </row>
    <row r="150" spans="1:7" ht="16.5" thickBot="1">
      <c r="A150" s="730" t="s">
        <v>209</v>
      </c>
      <c r="B150" s="731"/>
      <c r="C150" s="223"/>
      <c r="D150" s="224">
        <v>100</v>
      </c>
      <c r="E150" s="225"/>
      <c r="F150" s="225"/>
      <c r="G150" s="248"/>
    </row>
    <row r="151" spans="1:7" ht="15.75">
      <c r="A151" s="723"/>
      <c r="B151" s="723"/>
      <c r="C151" s="226"/>
      <c r="D151" s="226"/>
      <c r="E151" s="226"/>
      <c r="F151" s="226"/>
      <c r="G151" s="429"/>
    </row>
    <row r="152" spans="1:7" ht="16.5" thickBot="1">
      <c r="A152" s="708" t="s">
        <v>210</v>
      </c>
      <c r="B152" s="708"/>
      <c r="C152" s="708"/>
      <c r="D152" s="708"/>
      <c r="E152" s="708"/>
      <c r="F152" s="708"/>
      <c r="G152" s="248"/>
    </row>
    <row r="153" spans="1:7" ht="15.75">
      <c r="A153" s="709" t="s">
        <v>211</v>
      </c>
      <c r="B153" s="710"/>
      <c r="C153" s="710"/>
      <c r="D153" s="710"/>
      <c r="E153" s="711" t="s">
        <v>212</v>
      </c>
      <c r="F153" s="712"/>
      <c r="G153" s="429"/>
    </row>
    <row r="154" spans="1:7" ht="41.25" thickBot="1">
      <c r="A154" s="227" t="s">
        <v>213</v>
      </c>
      <c r="B154" s="228" t="s">
        <v>214</v>
      </c>
      <c r="C154" s="228" t="s">
        <v>215</v>
      </c>
      <c r="D154" s="228" t="s">
        <v>216</v>
      </c>
      <c r="E154" s="713"/>
      <c r="F154" s="714"/>
      <c r="G154" s="429"/>
    </row>
    <row r="155" spans="1:7" ht="16.5" thickBot="1">
      <c r="A155" s="229" t="s">
        <v>243</v>
      </c>
      <c r="B155" s="230" t="s">
        <v>244</v>
      </c>
      <c r="C155" s="230" t="s">
        <v>245</v>
      </c>
      <c r="D155" s="230" t="s">
        <v>246</v>
      </c>
      <c r="E155" s="736">
        <v>10</v>
      </c>
      <c r="F155" s="737"/>
      <c r="G155" s="429"/>
    </row>
    <row r="156" spans="1:7" ht="15.75">
      <c r="A156" s="423"/>
      <c r="B156" s="423"/>
      <c r="C156" s="226"/>
      <c r="D156" s="226"/>
      <c r="E156" s="226"/>
      <c r="F156" s="226"/>
      <c r="G156" s="429"/>
    </row>
    <row r="157" spans="1:7" ht="15.75">
      <c r="A157" s="723" t="s">
        <v>221</v>
      </c>
      <c r="B157" s="723"/>
      <c r="C157" s="723"/>
      <c r="D157" s="723"/>
      <c r="E157" s="723"/>
      <c r="F157" s="723"/>
      <c r="G157" s="429"/>
    </row>
    <row r="158" spans="1:7" ht="15.75">
      <c r="A158" s="734"/>
      <c r="B158" s="734"/>
      <c r="C158" s="734"/>
      <c r="D158" s="734"/>
      <c r="E158" s="734"/>
      <c r="F158" s="734"/>
      <c r="G158" s="429"/>
    </row>
    <row r="159" spans="1:7" ht="15.75">
      <c r="A159" s="735" t="s">
        <v>223</v>
      </c>
      <c r="B159" s="735"/>
      <c r="C159" s="424" t="s">
        <v>224</v>
      </c>
      <c r="G159" s="429"/>
    </row>
    <row r="160" spans="1:7" ht="15.75">
      <c r="G160" s="429"/>
    </row>
    <row r="161" spans="1:7" ht="15.75">
      <c r="A161" s="249"/>
      <c r="B161" s="249"/>
      <c r="G161" s="429"/>
    </row>
    <row r="162" spans="1:7" ht="15.75">
      <c r="G162" s="428"/>
    </row>
    <row r="163" spans="1:7" ht="15.75">
      <c r="A163" s="670" t="s">
        <v>194</v>
      </c>
      <c r="B163" s="670"/>
      <c r="C163" s="250">
        <v>140</v>
      </c>
      <c r="G163" s="428"/>
    </row>
    <row r="164" spans="1:7" ht="15.75">
      <c r="A164" s="672" t="s">
        <v>196</v>
      </c>
      <c r="B164" s="672"/>
      <c r="C164" s="671" t="s">
        <v>74</v>
      </c>
      <c r="D164" s="671"/>
      <c r="E164" s="671"/>
      <c r="F164" s="671"/>
      <c r="G164" s="428"/>
    </row>
    <row r="165" spans="1:7" ht="15.75">
      <c r="A165" s="670" t="s">
        <v>197</v>
      </c>
      <c r="B165" s="670"/>
      <c r="C165" s="671" t="s">
        <v>247</v>
      </c>
      <c r="D165" s="671"/>
      <c r="E165" s="671"/>
      <c r="F165" s="671"/>
      <c r="G165" s="428"/>
    </row>
    <row r="166" spans="1:7" ht="16.5" thickBot="1">
      <c r="A166" s="715" t="s">
        <v>198</v>
      </c>
      <c r="B166" s="715"/>
      <c r="C166" s="671" t="s">
        <v>199</v>
      </c>
      <c r="D166" s="671"/>
      <c r="E166" s="671"/>
      <c r="F166" s="671"/>
      <c r="G166" s="428"/>
    </row>
    <row r="167" spans="1:7" ht="15.75">
      <c r="A167" s="716" t="s">
        <v>200</v>
      </c>
      <c r="B167" s="717"/>
      <c r="C167" s="720" t="s">
        <v>201</v>
      </c>
      <c r="D167" s="721"/>
      <c r="E167" s="217"/>
      <c r="F167" s="217"/>
      <c r="G167" s="428"/>
    </row>
    <row r="168" spans="1:7" ht="15.75">
      <c r="A168" s="718"/>
      <c r="B168" s="719"/>
      <c r="C168" s="719" t="s">
        <v>202</v>
      </c>
      <c r="D168" s="722"/>
      <c r="E168" s="218"/>
      <c r="F168" s="218"/>
      <c r="G168" s="428"/>
    </row>
    <row r="169" spans="1:7" ht="15.75">
      <c r="A169" s="718"/>
      <c r="B169" s="719"/>
      <c r="C169" s="219" t="s">
        <v>203</v>
      </c>
      <c r="D169" s="425" t="s">
        <v>204</v>
      </c>
      <c r="E169" s="217"/>
      <c r="F169" s="217"/>
      <c r="G169" s="428"/>
    </row>
    <row r="170" spans="1:7" ht="15.75">
      <c r="A170" s="675" t="s">
        <v>75</v>
      </c>
      <c r="B170" s="676"/>
      <c r="C170" s="234">
        <v>142.9</v>
      </c>
      <c r="D170" s="235">
        <v>100</v>
      </c>
      <c r="E170" s="222"/>
      <c r="F170" s="222"/>
      <c r="G170" s="428"/>
    </row>
    <row r="171" spans="1:7" ht="15.75">
      <c r="A171" s="673" t="s">
        <v>248</v>
      </c>
      <c r="B171" s="674"/>
      <c r="C171" s="36">
        <v>113.7</v>
      </c>
      <c r="D171" s="187">
        <v>100</v>
      </c>
      <c r="G171" s="428"/>
    </row>
    <row r="172" spans="1:7" ht="15.75">
      <c r="A172" s="673" t="s">
        <v>249</v>
      </c>
      <c r="B172" s="674"/>
      <c r="C172" s="36">
        <v>111.2</v>
      </c>
      <c r="D172" s="187">
        <v>100</v>
      </c>
      <c r="G172" s="428"/>
    </row>
    <row r="173" spans="1:7" ht="15.75">
      <c r="A173" s="673" t="s">
        <v>250</v>
      </c>
      <c r="B173" s="674"/>
      <c r="C173" s="36">
        <v>142.9</v>
      </c>
      <c r="D173" s="187">
        <v>100</v>
      </c>
      <c r="G173" s="428"/>
    </row>
    <row r="174" spans="1:7" ht="15.75">
      <c r="A174" s="673" t="s">
        <v>251</v>
      </c>
      <c r="B174" s="674"/>
      <c r="C174" s="36">
        <v>135.1</v>
      </c>
      <c r="D174" s="187">
        <v>100</v>
      </c>
      <c r="G174" s="428"/>
    </row>
    <row r="175" spans="1:7" ht="15.75">
      <c r="A175" s="673" t="s">
        <v>252</v>
      </c>
      <c r="B175" s="674"/>
      <c r="C175" s="36">
        <v>111.2</v>
      </c>
      <c r="D175" s="187">
        <v>100</v>
      </c>
      <c r="G175" s="428"/>
    </row>
    <row r="176" spans="1:7" ht="15.75">
      <c r="A176" s="673" t="s">
        <v>253</v>
      </c>
      <c r="B176" s="674"/>
      <c r="C176" s="36">
        <v>105.3</v>
      </c>
      <c r="D176" s="187">
        <v>100</v>
      </c>
      <c r="G176" s="428"/>
    </row>
    <row r="177" spans="1:7" ht="15.75">
      <c r="A177" s="673" t="s">
        <v>254</v>
      </c>
      <c r="B177" s="674"/>
      <c r="C177" s="36">
        <v>116.3</v>
      </c>
      <c r="D177" s="187">
        <v>100</v>
      </c>
      <c r="G177" s="428"/>
    </row>
    <row r="178" spans="1:7" ht="15.75">
      <c r="A178" s="673" t="s">
        <v>255</v>
      </c>
      <c r="B178" s="674"/>
      <c r="C178" s="36">
        <v>111.2</v>
      </c>
      <c r="D178" s="187">
        <v>100</v>
      </c>
      <c r="G178" s="428"/>
    </row>
    <row r="179" spans="1:7" ht="15.75">
      <c r="A179" s="673" t="s">
        <v>256</v>
      </c>
      <c r="B179" s="674"/>
      <c r="C179" s="36">
        <v>102</v>
      </c>
      <c r="D179" s="187">
        <v>100</v>
      </c>
      <c r="G179" s="428"/>
    </row>
    <row r="180" spans="1:7" ht="16.5" thickBot="1">
      <c r="A180" s="728" t="s">
        <v>257</v>
      </c>
      <c r="B180" s="729"/>
      <c r="C180" s="237">
        <v>104.2</v>
      </c>
      <c r="D180" s="238">
        <v>100</v>
      </c>
      <c r="G180" s="428"/>
    </row>
    <row r="181" spans="1:7" ht="16.5" thickBot="1">
      <c r="A181" s="730" t="s">
        <v>209</v>
      </c>
      <c r="B181" s="731"/>
      <c r="C181" s="223"/>
      <c r="D181" s="224">
        <v>100</v>
      </c>
      <c r="E181" s="225"/>
      <c r="F181" s="225"/>
      <c r="G181" s="428"/>
    </row>
    <row r="182" spans="1:7" ht="15.75">
      <c r="A182" s="723"/>
      <c r="B182" s="723"/>
      <c r="C182" s="226"/>
      <c r="D182" s="226"/>
      <c r="E182" s="226"/>
      <c r="F182" s="226"/>
      <c r="G182" s="428"/>
    </row>
    <row r="183" spans="1:7" ht="16.5" thickBot="1">
      <c r="A183" s="708" t="s">
        <v>210</v>
      </c>
      <c r="B183" s="708"/>
      <c r="C183" s="708"/>
      <c r="D183" s="708"/>
      <c r="E183" s="708"/>
      <c r="F183" s="708"/>
      <c r="G183" s="428"/>
    </row>
    <row r="184" spans="1:7" ht="15.75">
      <c r="A184" s="709" t="s">
        <v>211</v>
      </c>
      <c r="B184" s="710"/>
      <c r="C184" s="710"/>
      <c r="D184" s="710"/>
      <c r="E184" s="711" t="s">
        <v>212</v>
      </c>
      <c r="F184" s="712"/>
      <c r="G184" s="428"/>
    </row>
    <row r="185" spans="1:7" ht="41.25" thickBot="1">
      <c r="A185" s="227" t="s">
        <v>213</v>
      </c>
      <c r="B185" s="228" t="s">
        <v>214</v>
      </c>
      <c r="C185" s="228" t="s">
        <v>215</v>
      </c>
      <c r="D185" s="228" t="s">
        <v>216</v>
      </c>
      <c r="E185" s="713"/>
      <c r="F185" s="714"/>
      <c r="G185" s="258"/>
    </row>
    <row r="186" spans="1:7" ht="16.5" thickBot="1">
      <c r="A186" s="229" t="s">
        <v>258</v>
      </c>
      <c r="B186" s="230" t="s">
        <v>258</v>
      </c>
      <c r="C186" s="230" t="s">
        <v>259</v>
      </c>
      <c r="D186" s="230" t="s">
        <v>260</v>
      </c>
      <c r="E186" s="736">
        <v>16.690000000000001</v>
      </c>
      <c r="F186" s="737"/>
      <c r="G186" s="247"/>
    </row>
    <row r="187" spans="1:7" ht="15.75">
      <c r="A187" s="423"/>
      <c r="B187" s="423"/>
      <c r="C187" s="226"/>
      <c r="D187" s="226"/>
      <c r="E187" s="226"/>
      <c r="F187" s="226"/>
      <c r="G187" s="430"/>
    </row>
    <row r="188" spans="1:7" ht="15.75">
      <c r="A188" s="723" t="s">
        <v>221</v>
      </c>
      <c r="B188" s="723"/>
      <c r="C188" s="723"/>
      <c r="D188" s="723"/>
      <c r="E188" s="723"/>
      <c r="F188" s="723"/>
      <c r="G188" s="428"/>
    </row>
    <row r="189" spans="1:7" ht="15.75">
      <c r="A189" s="734" t="s">
        <v>261</v>
      </c>
      <c r="B189" s="734"/>
      <c r="C189" s="734"/>
      <c r="D189" s="734"/>
      <c r="E189" s="734"/>
      <c r="F189" s="734"/>
      <c r="G189" s="259"/>
    </row>
    <row r="190" spans="1:7" ht="15.75">
      <c r="A190" s="735" t="s">
        <v>223</v>
      </c>
      <c r="B190" s="735"/>
      <c r="C190" s="424" t="s">
        <v>224</v>
      </c>
      <c r="G190" s="428"/>
    </row>
    <row r="191" spans="1:7" ht="15.75">
      <c r="G191" s="260"/>
    </row>
    <row r="192" spans="1:7" ht="15.75">
      <c r="G192" s="428"/>
    </row>
    <row r="193" spans="1:7" ht="15.75">
      <c r="G193" s="428"/>
    </row>
    <row r="194" spans="1:7" ht="15.75">
      <c r="A194" s="751" t="s">
        <v>194</v>
      </c>
      <c r="B194" s="751"/>
      <c r="C194" s="752" t="s">
        <v>262</v>
      </c>
      <c r="D194" s="752"/>
      <c r="E194" s="752"/>
      <c r="F194" s="752"/>
      <c r="G194" s="428"/>
    </row>
    <row r="195" spans="1:7" ht="15.75">
      <c r="A195" s="751" t="s">
        <v>196</v>
      </c>
      <c r="B195" s="751"/>
      <c r="C195" s="752" t="s">
        <v>36</v>
      </c>
      <c r="D195" s="752"/>
      <c r="E195" s="752"/>
      <c r="F195" s="752"/>
      <c r="G195" s="428"/>
    </row>
    <row r="196" spans="1:7" ht="15.75">
      <c r="A196" s="751" t="s">
        <v>197</v>
      </c>
      <c r="B196" s="751"/>
      <c r="C196" s="752" t="s">
        <v>262</v>
      </c>
      <c r="D196" s="752"/>
      <c r="E196" s="752"/>
      <c r="F196" s="752"/>
      <c r="G196" s="428"/>
    </row>
    <row r="197" spans="1:7" ht="16.5" thickBot="1">
      <c r="A197" s="761" t="s">
        <v>198</v>
      </c>
      <c r="B197" s="761"/>
      <c r="C197" s="752" t="s">
        <v>238</v>
      </c>
      <c r="D197" s="752"/>
      <c r="E197" s="752"/>
      <c r="F197" s="752"/>
      <c r="G197" s="428"/>
    </row>
    <row r="198" spans="1:7" ht="15.75">
      <c r="A198" s="762" t="s">
        <v>200</v>
      </c>
      <c r="B198" s="763"/>
      <c r="C198" s="720" t="s">
        <v>201</v>
      </c>
      <c r="D198" s="721"/>
      <c r="E198" s="217"/>
      <c r="F198" s="217"/>
      <c r="G198" s="428"/>
    </row>
    <row r="199" spans="1:7" ht="15.75">
      <c r="A199" s="764"/>
      <c r="B199" s="765"/>
      <c r="C199" s="719" t="s">
        <v>202</v>
      </c>
      <c r="D199" s="722"/>
      <c r="E199" s="218"/>
      <c r="F199" s="218"/>
      <c r="G199" s="428"/>
    </row>
    <row r="200" spans="1:7" ht="15.75">
      <c r="A200" s="764"/>
      <c r="B200" s="765"/>
      <c r="C200" s="219" t="s">
        <v>203</v>
      </c>
      <c r="D200" s="425" t="s">
        <v>204</v>
      </c>
      <c r="E200" s="217"/>
      <c r="F200" s="217"/>
      <c r="G200" s="428"/>
    </row>
    <row r="201" spans="1:7" ht="15.75">
      <c r="A201" s="753" t="s">
        <v>38</v>
      </c>
      <c r="B201" s="754"/>
      <c r="C201" s="234">
        <v>46.44</v>
      </c>
      <c r="D201" s="235">
        <v>46.44</v>
      </c>
      <c r="E201" s="222"/>
      <c r="F201" s="222"/>
      <c r="G201" s="428"/>
    </row>
    <row r="202" spans="1:7" ht="15.75">
      <c r="A202" s="755" t="s">
        <v>31</v>
      </c>
      <c r="B202" s="756"/>
      <c r="C202" s="36">
        <v>69.27</v>
      </c>
      <c r="D202" s="187">
        <v>69.27</v>
      </c>
      <c r="E202" s="251"/>
      <c r="F202" s="251"/>
      <c r="G202" s="428"/>
    </row>
    <row r="203" spans="1:7" ht="15.75">
      <c r="A203" s="755" t="s">
        <v>34</v>
      </c>
      <c r="B203" s="756"/>
      <c r="C203" s="36">
        <v>0.24</v>
      </c>
      <c r="D203" s="187">
        <v>0.24</v>
      </c>
      <c r="E203" s="251"/>
      <c r="F203" s="251"/>
      <c r="G203" s="428"/>
    </row>
    <row r="204" spans="1:7" ht="15.75">
      <c r="A204" s="757" t="s">
        <v>263</v>
      </c>
      <c r="B204" s="758"/>
      <c r="C204" s="36">
        <v>0</v>
      </c>
      <c r="D204" s="187">
        <v>97.56</v>
      </c>
      <c r="E204" s="251"/>
      <c r="F204" s="251"/>
      <c r="G204" s="428"/>
    </row>
    <row r="205" spans="1:7" ht="15.75">
      <c r="A205" s="755" t="s">
        <v>39</v>
      </c>
      <c r="B205" s="756"/>
      <c r="C205" s="36">
        <v>2.44</v>
      </c>
      <c r="D205" s="187">
        <v>2.44</v>
      </c>
      <c r="E205" s="251"/>
      <c r="F205" s="251"/>
      <c r="G205" s="428"/>
    </row>
    <row r="206" spans="1:7" ht="16.5" thickBot="1">
      <c r="A206" s="759" t="s">
        <v>264</v>
      </c>
      <c r="B206" s="760"/>
      <c r="C206" s="237">
        <v>2.44</v>
      </c>
      <c r="D206" s="238">
        <v>2.44</v>
      </c>
      <c r="E206" s="251"/>
      <c r="F206" s="251"/>
      <c r="G206" s="428"/>
    </row>
    <row r="207" spans="1:7" ht="16.5" thickBot="1">
      <c r="A207" s="770" t="s">
        <v>209</v>
      </c>
      <c r="B207" s="771"/>
      <c r="C207" s="223"/>
      <c r="D207" s="224">
        <v>100</v>
      </c>
      <c r="E207" s="225"/>
      <c r="F207" s="225"/>
      <c r="G207" s="428"/>
    </row>
    <row r="208" spans="1:7" ht="15.75">
      <c r="A208" s="769"/>
      <c r="B208" s="769"/>
      <c r="C208" s="225"/>
      <c r="D208" s="225"/>
      <c r="E208" s="225"/>
      <c r="F208" s="225"/>
      <c r="G208" s="428"/>
    </row>
    <row r="209" spans="1:7" ht="16.5" thickBot="1">
      <c r="A209" s="708" t="s">
        <v>210</v>
      </c>
      <c r="B209" s="708"/>
      <c r="C209" s="708"/>
      <c r="D209" s="708"/>
      <c r="E209" s="708"/>
      <c r="F209" s="708"/>
      <c r="G209" s="428"/>
    </row>
    <row r="210" spans="1:7" ht="15.75">
      <c r="A210" s="709" t="s">
        <v>211</v>
      </c>
      <c r="B210" s="710"/>
      <c r="C210" s="710"/>
      <c r="D210" s="710"/>
      <c r="E210" s="711" t="s">
        <v>212</v>
      </c>
      <c r="F210" s="712"/>
      <c r="G210" s="428"/>
    </row>
    <row r="211" spans="1:7" ht="41.25" thickBot="1">
      <c r="A211" s="252" t="s">
        <v>213</v>
      </c>
      <c r="B211" s="253" t="s">
        <v>214</v>
      </c>
      <c r="C211" s="228" t="s">
        <v>215</v>
      </c>
      <c r="D211" s="228" t="s">
        <v>216</v>
      </c>
      <c r="E211" s="713"/>
      <c r="F211" s="714"/>
      <c r="G211" s="428"/>
    </row>
    <row r="212" spans="1:7" ht="16.5" thickBot="1">
      <c r="A212" s="254" t="s">
        <v>265</v>
      </c>
      <c r="B212" s="255" t="s">
        <v>266</v>
      </c>
      <c r="C212" s="230" t="s">
        <v>267</v>
      </c>
      <c r="D212" s="230" t="s">
        <v>268</v>
      </c>
      <c r="E212" s="736">
        <v>0</v>
      </c>
      <c r="F212" s="737"/>
      <c r="G212" s="245"/>
    </row>
    <row r="213" spans="1:7" ht="15.75">
      <c r="A213" s="427"/>
      <c r="B213" s="427"/>
      <c r="C213" s="225"/>
      <c r="D213" s="225"/>
      <c r="E213" s="225"/>
      <c r="F213" s="225"/>
      <c r="G213" s="245"/>
    </row>
    <row r="214" spans="1:7" ht="15.75">
      <c r="A214" s="766" t="s">
        <v>221</v>
      </c>
      <c r="B214" s="766"/>
      <c r="C214" s="766"/>
      <c r="D214" s="766"/>
      <c r="E214" s="766"/>
      <c r="F214" s="766"/>
      <c r="G214" s="245"/>
    </row>
    <row r="215" spans="1:7" ht="15.75">
      <c r="A215" s="767" t="s">
        <v>269</v>
      </c>
      <c r="B215" s="767"/>
      <c r="C215" s="767"/>
      <c r="D215" s="767"/>
      <c r="E215" s="767"/>
      <c r="F215" s="767"/>
      <c r="G215" s="428"/>
    </row>
    <row r="216" spans="1:7" ht="15.75">
      <c r="A216" s="768" t="s">
        <v>223</v>
      </c>
      <c r="B216" s="768"/>
      <c r="C216" s="251" t="s">
        <v>237</v>
      </c>
      <c r="D216" s="251"/>
      <c r="E216" s="251"/>
      <c r="F216" s="251"/>
      <c r="G216" s="428"/>
    </row>
    <row r="217" spans="1:7" ht="15.75">
      <c r="A217" s="426"/>
      <c r="B217" s="426"/>
      <c r="C217" s="251"/>
      <c r="D217" s="251"/>
      <c r="E217" s="251"/>
      <c r="F217" s="251"/>
      <c r="G217" s="428"/>
    </row>
    <row r="218" spans="1:7" ht="15.75">
      <c r="A218" s="426"/>
      <c r="B218" s="426"/>
      <c r="C218" s="251"/>
      <c r="D218" s="251"/>
      <c r="E218" s="251"/>
      <c r="F218" s="251"/>
      <c r="G218" s="428"/>
    </row>
    <row r="219" spans="1:7" ht="15.75">
      <c r="A219" s="769"/>
      <c r="B219" s="769"/>
      <c r="C219" s="225"/>
      <c r="D219" s="225"/>
      <c r="E219" s="225"/>
      <c r="F219" s="225"/>
      <c r="G219" s="428"/>
    </row>
    <row r="220" spans="1:7" ht="15.75">
      <c r="A220" s="670" t="s">
        <v>194</v>
      </c>
      <c r="B220" s="670"/>
      <c r="C220" s="671" t="s">
        <v>155</v>
      </c>
      <c r="D220" s="671"/>
      <c r="E220" s="671"/>
      <c r="F220" s="671"/>
      <c r="G220" s="428"/>
    </row>
    <row r="221" spans="1:7" ht="15.75">
      <c r="A221" s="672" t="s">
        <v>196</v>
      </c>
      <c r="B221" s="672"/>
      <c r="C221" s="671" t="s">
        <v>156</v>
      </c>
      <c r="D221" s="671"/>
      <c r="E221" s="671"/>
      <c r="F221" s="671"/>
      <c r="G221" s="428"/>
    </row>
    <row r="222" spans="1:7" ht="15.75">
      <c r="A222" s="670" t="s">
        <v>197</v>
      </c>
      <c r="B222" s="670"/>
      <c r="C222" s="671" t="s">
        <v>155</v>
      </c>
      <c r="D222" s="671"/>
      <c r="E222" s="671"/>
      <c r="F222" s="671"/>
      <c r="G222" s="428"/>
    </row>
    <row r="223" spans="1:7" ht="16.5" thickBot="1">
      <c r="A223" s="715" t="s">
        <v>198</v>
      </c>
      <c r="B223" s="715"/>
      <c r="C223" s="671" t="s">
        <v>238</v>
      </c>
      <c r="D223" s="671"/>
      <c r="E223" s="671"/>
      <c r="F223" s="671"/>
      <c r="G223" s="428"/>
    </row>
    <row r="224" spans="1:7" ht="15.75">
      <c r="A224" s="716" t="s">
        <v>200</v>
      </c>
      <c r="B224" s="717"/>
      <c r="C224" s="720" t="s">
        <v>201</v>
      </c>
      <c r="D224" s="721"/>
      <c r="E224" s="217"/>
      <c r="F224" s="217"/>
      <c r="G224" s="428"/>
    </row>
    <row r="225" spans="1:7" ht="15.75">
      <c r="A225" s="718"/>
      <c r="B225" s="719"/>
      <c r="C225" s="719" t="s">
        <v>202</v>
      </c>
      <c r="D225" s="722"/>
      <c r="E225" s="218"/>
      <c r="F225" s="218"/>
      <c r="G225" s="428"/>
    </row>
    <row r="226" spans="1:7" ht="15.75">
      <c r="A226" s="718"/>
      <c r="B226" s="719"/>
      <c r="C226" s="219" t="s">
        <v>203</v>
      </c>
      <c r="D226" s="425" t="s">
        <v>204</v>
      </c>
      <c r="E226" s="217"/>
      <c r="F226" s="217"/>
      <c r="G226" s="428"/>
    </row>
    <row r="227" spans="1:7" ht="15.75">
      <c r="A227" s="675" t="s">
        <v>157</v>
      </c>
      <c r="B227" s="676"/>
      <c r="C227" s="234">
        <v>34.630000000000003</v>
      </c>
      <c r="D227" s="235">
        <v>34.83</v>
      </c>
      <c r="E227" s="222"/>
      <c r="F227" s="222"/>
      <c r="G227" s="428"/>
    </row>
    <row r="228" spans="1:7" ht="15.75">
      <c r="A228" s="673" t="s">
        <v>31</v>
      </c>
      <c r="B228" s="674"/>
      <c r="C228" s="36">
        <v>73.17</v>
      </c>
      <c r="D228" s="187">
        <v>73.17</v>
      </c>
      <c r="G228" s="428"/>
    </row>
    <row r="229" spans="1:7">
      <c r="A229" s="673" t="s">
        <v>264</v>
      </c>
      <c r="B229" s="674"/>
      <c r="C229" s="36">
        <v>2.44</v>
      </c>
      <c r="D229" s="187">
        <v>2.44</v>
      </c>
    </row>
    <row r="230" spans="1:7">
      <c r="A230" s="673" t="s">
        <v>34</v>
      </c>
      <c r="B230" s="674"/>
      <c r="C230" s="36">
        <v>0.24</v>
      </c>
      <c r="D230" s="187">
        <v>0.24</v>
      </c>
    </row>
    <row r="231" spans="1:7">
      <c r="A231" s="732" t="s">
        <v>263</v>
      </c>
      <c r="B231" s="733"/>
      <c r="C231" s="36">
        <v>0</v>
      </c>
      <c r="D231" s="187">
        <v>97.56</v>
      </c>
    </row>
    <row r="232" spans="1:7" ht="15.75" thickBot="1">
      <c r="A232" s="728" t="s">
        <v>39</v>
      </c>
      <c r="B232" s="729"/>
      <c r="C232" s="237">
        <v>2.44</v>
      </c>
      <c r="D232" s="238">
        <v>2.44</v>
      </c>
    </row>
    <row r="233" spans="1:7" ht="15.75" thickBot="1">
      <c r="A233" s="730" t="s">
        <v>209</v>
      </c>
      <c r="B233" s="731"/>
      <c r="C233" s="223"/>
      <c r="D233" s="224">
        <v>100</v>
      </c>
      <c r="E233" s="225"/>
      <c r="F233" s="225"/>
    </row>
    <row r="234" spans="1:7">
      <c r="A234" s="723"/>
      <c r="B234" s="723"/>
      <c r="C234" s="226"/>
      <c r="D234" s="226"/>
      <c r="E234" s="226"/>
      <c r="F234" s="226"/>
    </row>
    <row r="235" spans="1:7" ht="15.75" thickBot="1">
      <c r="A235" s="708" t="s">
        <v>210</v>
      </c>
      <c r="B235" s="708"/>
      <c r="C235" s="708"/>
      <c r="D235" s="708"/>
      <c r="E235" s="708"/>
      <c r="F235" s="708"/>
    </row>
    <row r="236" spans="1:7">
      <c r="A236" s="709" t="s">
        <v>211</v>
      </c>
      <c r="B236" s="710"/>
      <c r="C236" s="710"/>
      <c r="D236" s="710"/>
      <c r="E236" s="711" t="s">
        <v>212</v>
      </c>
      <c r="F236" s="712"/>
    </row>
    <row r="237" spans="1:7" ht="41.25" thickBot="1">
      <c r="A237" s="227" t="s">
        <v>213</v>
      </c>
      <c r="B237" s="228" t="s">
        <v>214</v>
      </c>
      <c r="C237" s="228" t="s">
        <v>215</v>
      </c>
      <c r="D237" s="228" t="s">
        <v>216</v>
      </c>
      <c r="E237" s="713"/>
      <c r="F237" s="714"/>
    </row>
    <row r="238" spans="1:7" ht="15.75" thickBot="1">
      <c r="A238" s="229" t="s">
        <v>270</v>
      </c>
      <c r="B238" s="230" t="s">
        <v>271</v>
      </c>
      <c r="C238" s="230" t="s">
        <v>272</v>
      </c>
      <c r="D238" s="230" t="s">
        <v>273</v>
      </c>
      <c r="E238" s="736">
        <v>0</v>
      </c>
      <c r="F238" s="737"/>
    </row>
    <row r="239" spans="1:7">
      <c r="A239" s="423"/>
      <c r="B239" s="423"/>
      <c r="C239" s="226"/>
      <c r="D239" s="226"/>
      <c r="E239" s="226"/>
      <c r="F239" s="226"/>
    </row>
    <row r="240" spans="1:7">
      <c r="A240" s="723" t="s">
        <v>221</v>
      </c>
      <c r="B240" s="723"/>
      <c r="C240" s="723"/>
      <c r="D240" s="723"/>
      <c r="E240" s="723"/>
      <c r="F240" s="723"/>
    </row>
    <row r="241" spans="1:6">
      <c r="A241" s="734" t="s">
        <v>269</v>
      </c>
      <c r="B241" s="734"/>
      <c r="C241" s="734"/>
      <c r="D241" s="734"/>
      <c r="E241" s="734"/>
      <c r="F241" s="734"/>
    </row>
    <row r="242" spans="1:6">
      <c r="A242" s="735" t="s">
        <v>223</v>
      </c>
      <c r="B242" s="735"/>
      <c r="C242" s="424" t="s">
        <v>237</v>
      </c>
    </row>
    <row r="245" spans="1:6">
      <c r="A245" s="723"/>
      <c r="B245" s="723"/>
      <c r="C245" s="226"/>
      <c r="D245" s="226"/>
      <c r="E245" s="226"/>
      <c r="F245" s="226"/>
    </row>
    <row r="246" spans="1:6">
      <c r="A246" s="670" t="s">
        <v>194</v>
      </c>
      <c r="B246" s="670"/>
      <c r="C246" s="671" t="s">
        <v>482</v>
      </c>
      <c r="D246" s="671"/>
      <c r="E246" s="671"/>
      <c r="F246" s="671"/>
    </row>
    <row r="247" spans="1:6">
      <c r="A247" s="672" t="s">
        <v>196</v>
      </c>
      <c r="B247" s="672"/>
      <c r="C247" s="671" t="s">
        <v>395</v>
      </c>
      <c r="D247" s="671"/>
      <c r="E247" s="671"/>
      <c r="F247" s="671"/>
    </row>
    <row r="248" spans="1:6">
      <c r="A248" s="670" t="s">
        <v>197</v>
      </c>
      <c r="B248" s="670"/>
      <c r="C248" s="671" t="s">
        <v>482</v>
      </c>
      <c r="D248" s="671"/>
      <c r="E248" s="671"/>
      <c r="F248" s="671"/>
    </row>
    <row r="249" spans="1:6" ht="15.75" thickBot="1">
      <c r="A249" s="715" t="s">
        <v>198</v>
      </c>
      <c r="B249" s="715"/>
      <c r="C249" s="671" t="s">
        <v>306</v>
      </c>
      <c r="D249" s="671"/>
      <c r="E249" s="671"/>
      <c r="F249" s="671"/>
    </row>
    <row r="250" spans="1:6">
      <c r="A250" s="716" t="s">
        <v>200</v>
      </c>
      <c r="B250" s="717"/>
      <c r="C250" s="720" t="s">
        <v>201</v>
      </c>
      <c r="D250" s="721"/>
      <c r="E250" s="217"/>
      <c r="F250" s="217"/>
    </row>
    <row r="251" spans="1:6">
      <c r="A251" s="718"/>
      <c r="B251" s="719"/>
      <c r="C251" s="719" t="s">
        <v>202</v>
      </c>
      <c r="D251" s="722"/>
      <c r="E251" s="218"/>
      <c r="F251" s="218"/>
    </row>
    <row r="252" spans="1:6">
      <c r="A252" s="718"/>
      <c r="B252" s="719"/>
      <c r="C252" s="219" t="s">
        <v>203</v>
      </c>
      <c r="D252" s="425" t="s">
        <v>204</v>
      </c>
      <c r="E252" s="217"/>
      <c r="F252" s="217"/>
    </row>
    <row r="253" spans="1:6">
      <c r="A253" s="675" t="s">
        <v>138</v>
      </c>
      <c r="B253" s="676"/>
      <c r="C253" s="234">
        <v>50</v>
      </c>
      <c r="D253" s="235">
        <v>40</v>
      </c>
      <c r="E253" s="222"/>
      <c r="F253" s="222"/>
    </row>
    <row r="254" spans="1:6">
      <c r="A254" s="673" t="s">
        <v>41</v>
      </c>
      <c r="B254" s="674"/>
      <c r="C254" s="36">
        <v>22.7</v>
      </c>
      <c r="D254" s="187">
        <v>20</v>
      </c>
    </row>
    <row r="255" spans="1:6">
      <c r="A255" s="673" t="s">
        <v>174</v>
      </c>
      <c r="B255" s="674"/>
      <c r="C255" s="36">
        <v>32</v>
      </c>
      <c r="D255" s="187">
        <v>26</v>
      </c>
    </row>
    <row r="256" spans="1:6">
      <c r="A256" s="673" t="s">
        <v>64</v>
      </c>
      <c r="B256" s="674"/>
      <c r="C256" s="36">
        <v>5</v>
      </c>
      <c r="D256" s="187">
        <v>5</v>
      </c>
    </row>
    <row r="257" spans="1:6" ht="15.75" thickBot="1">
      <c r="A257" s="673" t="s">
        <v>150</v>
      </c>
      <c r="B257" s="674"/>
      <c r="C257" s="36">
        <v>10</v>
      </c>
      <c r="D257" s="187">
        <v>10</v>
      </c>
    </row>
    <row r="258" spans="1:6" ht="15.75" thickBot="1">
      <c r="A258" s="730" t="s">
        <v>209</v>
      </c>
      <c r="B258" s="731"/>
      <c r="C258" s="223"/>
      <c r="D258" s="224">
        <v>100</v>
      </c>
      <c r="E258" s="225"/>
      <c r="F258" s="225"/>
    </row>
    <row r="259" spans="1:6">
      <c r="A259" s="723"/>
      <c r="B259" s="723"/>
      <c r="C259" s="226"/>
      <c r="D259" s="226"/>
      <c r="E259" s="226"/>
      <c r="F259" s="226"/>
    </row>
    <row r="260" spans="1:6" ht="15.75" thickBot="1">
      <c r="A260" s="708" t="s">
        <v>210</v>
      </c>
      <c r="B260" s="708"/>
      <c r="C260" s="708"/>
      <c r="D260" s="708"/>
      <c r="E260" s="708"/>
      <c r="F260" s="708"/>
    </row>
    <row r="261" spans="1:6">
      <c r="A261" s="709" t="s">
        <v>211</v>
      </c>
      <c r="B261" s="710"/>
      <c r="C261" s="710"/>
      <c r="D261" s="710"/>
      <c r="E261" s="711" t="s">
        <v>212</v>
      </c>
      <c r="F261" s="712"/>
    </row>
    <row r="262" spans="1:6" ht="41.25" thickBot="1">
      <c r="A262" s="227" t="s">
        <v>213</v>
      </c>
      <c r="B262" s="228" t="s">
        <v>214</v>
      </c>
      <c r="C262" s="228" t="s">
        <v>215</v>
      </c>
      <c r="D262" s="228" t="s">
        <v>216</v>
      </c>
      <c r="E262" s="713"/>
      <c r="F262" s="714"/>
    </row>
    <row r="263" spans="1:6" ht="15.75" thickBot="1">
      <c r="A263" s="229" t="s">
        <v>384</v>
      </c>
      <c r="B263" s="230" t="s">
        <v>230</v>
      </c>
      <c r="C263" s="230" t="s">
        <v>483</v>
      </c>
      <c r="D263" s="230" t="s">
        <v>484</v>
      </c>
      <c r="E263" s="736">
        <v>15.4</v>
      </c>
      <c r="F263" s="737"/>
    </row>
    <row r="264" spans="1:6">
      <c r="A264" s="423"/>
      <c r="B264" s="423"/>
      <c r="C264" s="226"/>
      <c r="D264" s="226"/>
      <c r="E264" s="226"/>
      <c r="F264" s="226"/>
    </row>
    <row r="265" spans="1:6">
      <c r="A265" s="723" t="s">
        <v>221</v>
      </c>
      <c r="B265" s="723"/>
      <c r="C265" s="723"/>
      <c r="D265" s="723"/>
      <c r="E265" s="723"/>
      <c r="F265" s="723"/>
    </row>
    <row r="266" spans="1:6">
      <c r="A266" s="734" t="s">
        <v>485</v>
      </c>
      <c r="B266" s="734"/>
      <c r="C266" s="734"/>
      <c r="D266" s="734"/>
      <c r="E266" s="734"/>
      <c r="F266" s="734"/>
    </row>
    <row r="267" spans="1:6">
      <c r="A267" s="735" t="s">
        <v>223</v>
      </c>
      <c r="B267" s="735"/>
      <c r="C267" s="424" t="s">
        <v>224</v>
      </c>
    </row>
    <row r="270" spans="1:6">
      <c r="A270" s="723"/>
      <c r="B270" s="723"/>
      <c r="C270" s="226"/>
      <c r="D270" s="226"/>
      <c r="E270" s="226"/>
      <c r="F270" s="226"/>
    </row>
    <row r="271" spans="1:6">
      <c r="A271" s="670" t="s">
        <v>194</v>
      </c>
      <c r="B271" s="670"/>
      <c r="C271" s="671" t="s">
        <v>385</v>
      </c>
      <c r="D271" s="671"/>
      <c r="E271" s="671"/>
      <c r="F271" s="671"/>
    </row>
    <row r="272" spans="1:6">
      <c r="A272" s="672" t="s">
        <v>196</v>
      </c>
      <c r="B272" s="672"/>
      <c r="C272" s="671" t="s">
        <v>372</v>
      </c>
      <c r="D272" s="671"/>
      <c r="E272" s="671"/>
      <c r="F272" s="671"/>
    </row>
    <row r="273" spans="1:6">
      <c r="A273" s="670" t="s">
        <v>197</v>
      </c>
      <c r="B273" s="670"/>
      <c r="C273" s="671" t="s">
        <v>385</v>
      </c>
      <c r="D273" s="671"/>
      <c r="E273" s="671"/>
      <c r="F273" s="671"/>
    </row>
    <row r="274" spans="1:6" ht="15.75" thickBot="1">
      <c r="A274" s="715" t="s">
        <v>198</v>
      </c>
      <c r="B274" s="715"/>
      <c r="C274" s="671" t="s">
        <v>199</v>
      </c>
      <c r="D274" s="671"/>
      <c r="E274" s="671"/>
      <c r="F274" s="671"/>
    </row>
    <row r="275" spans="1:6">
      <c r="A275" s="716" t="s">
        <v>200</v>
      </c>
      <c r="B275" s="717"/>
      <c r="C275" s="720" t="s">
        <v>201</v>
      </c>
      <c r="D275" s="721"/>
      <c r="E275" s="217"/>
      <c r="F275" s="217"/>
    </row>
    <row r="276" spans="1:6">
      <c r="A276" s="718"/>
      <c r="B276" s="719"/>
      <c r="C276" s="719" t="s">
        <v>202</v>
      </c>
      <c r="D276" s="722"/>
      <c r="E276" s="218"/>
      <c r="F276" s="218"/>
    </row>
    <row r="277" spans="1:6">
      <c r="A277" s="718"/>
      <c r="B277" s="719"/>
      <c r="C277" s="219" t="s">
        <v>203</v>
      </c>
      <c r="D277" s="425" t="s">
        <v>204</v>
      </c>
      <c r="E277" s="217"/>
      <c r="F277" s="217"/>
    </row>
    <row r="278" spans="1:6">
      <c r="A278" s="675" t="s">
        <v>370</v>
      </c>
      <c r="B278" s="676"/>
      <c r="C278" s="234">
        <v>94</v>
      </c>
      <c r="D278" s="235">
        <v>80</v>
      </c>
      <c r="E278" s="222"/>
      <c r="F278" s="222"/>
    </row>
    <row r="279" spans="1:6">
      <c r="A279" s="673" t="s">
        <v>171</v>
      </c>
      <c r="B279" s="674"/>
      <c r="C279" s="36">
        <v>20</v>
      </c>
      <c r="D279" s="187">
        <v>16.8</v>
      </c>
    </row>
    <row r="280" spans="1:6">
      <c r="A280" s="673" t="s">
        <v>150</v>
      </c>
      <c r="B280" s="674"/>
      <c r="C280" s="36">
        <v>7</v>
      </c>
      <c r="D280" s="187">
        <v>7</v>
      </c>
    </row>
    <row r="281" spans="1:6" ht="15.75" thickBot="1">
      <c r="A281" s="728" t="s">
        <v>89</v>
      </c>
      <c r="B281" s="729"/>
      <c r="C281" s="237">
        <v>0.25</v>
      </c>
      <c r="D281" s="238">
        <v>0.25</v>
      </c>
    </row>
    <row r="282" spans="1:6" ht="15.75" thickBot="1">
      <c r="A282" s="730" t="s">
        <v>209</v>
      </c>
      <c r="B282" s="731"/>
      <c r="C282" s="223"/>
      <c r="D282" s="224">
        <v>100</v>
      </c>
      <c r="E282" s="225"/>
      <c r="F282" s="225"/>
    </row>
    <row r="283" spans="1:6">
      <c r="A283" s="723"/>
      <c r="B283" s="723"/>
      <c r="C283" s="226"/>
      <c r="D283" s="226"/>
      <c r="E283" s="226"/>
      <c r="F283" s="226"/>
    </row>
    <row r="284" spans="1:6" ht="15.75" thickBot="1">
      <c r="A284" s="708" t="s">
        <v>210</v>
      </c>
      <c r="B284" s="708"/>
      <c r="C284" s="708"/>
      <c r="D284" s="708"/>
      <c r="E284" s="708"/>
      <c r="F284" s="708"/>
    </row>
    <row r="285" spans="1:6">
      <c r="A285" s="709" t="s">
        <v>211</v>
      </c>
      <c r="B285" s="710"/>
      <c r="C285" s="710"/>
      <c r="D285" s="710"/>
      <c r="E285" s="711" t="s">
        <v>212</v>
      </c>
      <c r="F285" s="712"/>
    </row>
    <row r="286" spans="1:6" ht="41.25" thickBot="1">
      <c r="A286" s="227" t="s">
        <v>213</v>
      </c>
      <c r="B286" s="228" t="s">
        <v>214</v>
      </c>
      <c r="C286" s="228" t="s">
        <v>215</v>
      </c>
      <c r="D286" s="228" t="s">
        <v>216</v>
      </c>
      <c r="E286" s="713"/>
      <c r="F286" s="714"/>
    </row>
    <row r="287" spans="1:6" ht="15.75" thickBot="1">
      <c r="A287" s="229" t="s">
        <v>384</v>
      </c>
      <c r="B287" s="230" t="s">
        <v>383</v>
      </c>
      <c r="C287" s="230" t="s">
        <v>382</v>
      </c>
      <c r="D287" s="230" t="s">
        <v>381</v>
      </c>
      <c r="E287" s="736">
        <v>17.64</v>
      </c>
      <c r="F287" s="737"/>
    </row>
    <row r="288" spans="1:6">
      <c r="A288" s="423"/>
      <c r="B288" s="423"/>
      <c r="C288" s="226"/>
      <c r="D288" s="226"/>
      <c r="E288" s="226"/>
      <c r="F288" s="226"/>
    </row>
    <row r="289" spans="1:6">
      <c r="A289" s="723" t="s">
        <v>221</v>
      </c>
      <c r="B289" s="723"/>
      <c r="C289" s="723"/>
      <c r="D289" s="723"/>
      <c r="E289" s="723"/>
      <c r="F289" s="723"/>
    </row>
    <row r="290" spans="1:6">
      <c r="A290" s="734" t="s">
        <v>380</v>
      </c>
      <c r="B290" s="734"/>
      <c r="C290" s="734"/>
      <c r="D290" s="734"/>
      <c r="E290" s="734"/>
      <c r="F290" s="734"/>
    </row>
    <row r="291" spans="1:6">
      <c r="A291" s="735" t="s">
        <v>223</v>
      </c>
      <c r="B291" s="735"/>
      <c r="C291" s="424" t="s">
        <v>224</v>
      </c>
    </row>
    <row r="295" spans="1:6">
      <c r="A295" s="670" t="s">
        <v>194</v>
      </c>
      <c r="B295" s="670"/>
      <c r="C295" s="671" t="s">
        <v>274</v>
      </c>
      <c r="D295" s="671"/>
      <c r="E295" s="671"/>
      <c r="F295" s="671"/>
    </row>
    <row r="296" spans="1:6">
      <c r="A296" s="672" t="s">
        <v>196</v>
      </c>
      <c r="B296" s="672"/>
      <c r="C296" s="671" t="s">
        <v>111</v>
      </c>
      <c r="D296" s="671"/>
      <c r="E296" s="671"/>
      <c r="F296" s="671"/>
    </row>
    <row r="297" spans="1:6">
      <c r="A297" s="670" t="s">
        <v>197</v>
      </c>
      <c r="B297" s="670"/>
      <c r="C297" s="671" t="s">
        <v>274</v>
      </c>
      <c r="D297" s="671"/>
      <c r="E297" s="671"/>
      <c r="F297" s="671"/>
    </row>
    <row r="298" spans="1:6" ht="15.75" thickBot="1">
      <c r="A298" s="715" t="s">
        <v>198</v>
      </c>
      <c r="B298" s="715"/>
      <c r="C298" s="671" t="s">
        <v>238</v>
      </c>
      <c r="D298" s="671"/>
      <c r="E298" s="671"/>
      <c r="F298" s="671"/>
    </row>
    <row r="299" spans="1:6">
      <c r="A299" s="716" t="s">
        <v>200</v>
      </c>
      <c r="B299" s="717"/>
      <c r="C299" s="720" t="s">
        <v>201</v>
      </c>
      <c r="D299" s="721"/>
      <c r="E299" s="217"/>
      <c r="F299" s="217"/>
    </row>
    <row r="300" spans="1:6">
      <c r="A300" s="718"/>
      <c r="B300" s="719"/>
      <c r="C300" s="719" t="s">
        <v>202</v>
      </c>
      <c r="D300" s="722"/>
      <c r="E300" s="218"/>
      <c r="F300" s="218"/>
    </row>
    <row r="301" spans="1:6">
      <c r="A301" s="718"/>
      <c r="B301" s="719"/>
      <c r="C301" s="219" t="s">
        <v>203</v>
      </c>
      <c r="D301" s="425" t="s">
        <v>204</v>
      </c>
      <c r="E301" s="217"/>
      <c r="F301" s="217"/>
    </row>
    <row r="302" spans="1:6" ht="15.75" thickBot="1">
      <c r="A302" s="738" t="s">
        <v>115</v>
      </c>
      <c r="B302" s="739"/>
      <c r="C302" s="220">
        <v>35</v>
      </c>
      <c r="D302" s="221">
        <v>35</v>
      </c>
      <c r="E302" s="222"/>
      <c r="F302" s="222"/>
    </row>
    <row r="303" spans="1:6" ht="15.75" thickBot="1">
      <c r="A303" s="730" t="s">
        <v>209</v>
      </c>
      <c r="B303" s="731"/>
      <c r="C303" s="223"/>
      <c r="D303" s="224">
        <v>100</v>
      </c>
      <c r="E303" s="225"/>
      <c r="F303" s="225"/>
    </row>
    <row r="304" spans="1:6">
      <c r="A304" s="723"/>
      <c r="B304" s="723"/>
      <c r="C304" s="226"/>
      <c r="D304" s="226"/>
      <c r="E304" s="226"/>
      <c r="F304" s="226"/>
    </row>
    <row r="305" spans="1:6" ht="15.75" thickBot="1">
      <c r="A305" s="708" t="s">
        <v>210</v>
      </c>
      <c r="B305" s="708"/>
      <c r="C305" s="708"/>
      <c r="D305" s="708"/>
      <c r="E305" s="708"/>
      <c r="F305" s="708"/>
    </row>
    <row r="306" spans="1:6">
      <c r="A306" s="709" t="s">
        <v>211</v>
      </c>
      <c r="B306" s="710"/>
      <c r="C306" s="710"/>
      <c r="D306" s="710"/>
      <c r="E306" s="711" t="s">
        <v>212</v>
      </c>
      <c r="F306" s="712"/>
    </row>
    <row r="307" spans="1:6" ht="41.25" thickBot="1">
      <c r="A307" s="227" t="s">
        <v>213</v>
      </c>
      <c r="B307" s="228" t="s">
        <v>214</v>
      </c>
      <c r="C307" s="228" t="s">
        <v>215</v>
      </c>
      <c r="D307" s="228" t="s">
        <v>216</v>
      </c>
      <c r="E307" s="713"/>
      <c r="F307" s="714"/>
    </row>
    <row r="308" spans="1:6" ht="15.75" thickBot="1">
      <c r="A308" s="229" t="s">
        <v>275</v>
      </c>
      <c r="B308" s="230" t="s">
        <v>276</v>
      </c>
      <c r="C308" s="230" t="s">
        <v>277</v>
      </c>
      <c r="D308" s="230" t="s">
        <v>278</v>
      </c>
      <c r="E308" s="736">
        <v>0</v>
      </c>
      <c r="F308" s="737"/>
    </row>
    <row r="309" spans="1:6">
      <c r="A309" s="423"/>
      <c r="B309" s="423"/>
      <c r="C309" s="226"/>
      <c r="D309" s="226"/>
      <c r="E309" s="226"/>
      <c r="F309" s="226"/>
    </row>
    <row r="310" spans="1:6">
      <c r="A310" s="723" t="s">
        <v>221</v>
      </c>
      <c r="B310" s="723"/>
      <c r="C310" s="723"/>
      <c r="D310" s="723"/>
      <c r="E310" s="723"/>
      <c r="F310" s="723"/>
    </row>
    <row r="311" spans="1:6">
      <c r="A311" s="734" t="s">
        <v>279</v>
      </c>
      <c r="B311" s="734"/>
      <c r="C311" s="734"/>
      <c r="D311" s="734"/>
      <c r="E311" s="734"/>
      <c r="F311" s="734"/>
    </row>
    <row r="312" spans="1:6">
      <c r="A312" s="735" t="s">
        <v>223</v>
      </c>
      <c r="B312" s="735"/>
      <c r="C312" s="424" t="s">
        <v>237</v>
      </c>
    </row>
    <row r="316" spans="1:6">
      <c r="A316" s="670" t="s">
        <v>194</v>
      </c>
      <c r="B316" s="670"/>
      <c r="C316" s="671" t="s">
        <v>456</v>
      </c>
      <c r="D316" s="671"/>
      <c r="E316" s="671"/>
      <c r="F316" s="671"/>
    </row>
    <row r="317" spans="1:6">
      <c r="A317" s="672" t="s">
        <v>196</v>
      </c>
      <c r="B317" s="672"/>
      <c r="C317" s="671" t="s">
        <v>143</v>
      </c>
      <c r="D317" s="671"/>
      <c r="E317" s="671"/>
      <c r="F317" s="671"/>
    </row>
    <row r="318" spans="1:6">
      <c r="A318" s="670" t="s">
        <v>197</v>
      </c>
      <c r="B318" s="670"/>
      <c r="C318" s="671" t="s">
        <v>456</v>
      </c>
      <c r="D318" s="671"/>
      <c r="E318" s="671"/>
      <c r="F318" s="671"/>
    </row>
    <row r="319" spans="1:6" ht="15.75" thickBot="1">
      <c r="A319" s="715" t="s">
        <v>198</v>
      </c>
      <c r="B319" s="715"/>
      <c r="C319" s="671" t="s">
        <v>238</v>
      </c>
      <c r="D319" s="671"/>
      <c r="E319" s="671"/>
      <c r="F319" s="671"/>
    </row>
    <row r="320" spans="1:6">
      <c r="A320" s="716" t="s">
        <v>200</v>
      </c>
      <c r="B320" s="717"/>
      <c r="C320" s="720" t="s">
        <v>201</v>
      </c>
      <c r="D320" s="721"/>
      <c r="E320" s="217"/>
      <c r="F320" s="217"/>
    </row>
    <row r="321" spans="1:6">
      <c r="A321" s="718"/>
      <c r="B321" s="719"/>
      <c r="C321" s="719" t="s">
        <v>202</v>
      </c>
      <c r="D321" s="722"/>
      <c r="E321" s="218"/>
      <c r="F321" s="218"/>
    </row>
    <row r="322" spans="1:6">
      <c r="A322" s="718"/>
      <c r="B322" s="719"/>
      <c r="C322" s="219" t="s">
        <v>203</v>
      </c>
      <c r="D322" s="425" t="s">
        <v>204</v>
      </c>
      <c r="E322" s="217"/>
      <c r="F322" s="217"/>
    </row>
    <row r="323" spans="1:6">
      <c r="A323" s="675" t="s">
        <v>87</v>
      </c>
      <c r="B323" s="676"/>
      <c r="C323" s="234">
        <v>70.59</v>
      </c>
      <c r="D323" s="235">
        <v>70.59</v>
      </c>
      <c r="E323" s="222"/>
      <c r="F323" s="222"/>
    </row>
    <row r="324" spans="1:6">
      <c r="A324" s="673" t="s">
        <v>69</v>
      </c>
      <c r="B324" s="674"/>
      <c r="C324" s="36">
        <v>27.06</v>
      </c>
      <c r="D324" s="187">
        <v>27.06</v>
      </c>
    </row>
    <row r="325" spans="1:6">
      <c r="A325" s="732" t="s">
        <v>446</v>
      </c>
      <c r="B325" s="733"/>
      <c r="C325" s="36">
        <v>0</v>
      </c>
      <c r="D325" s="187">
        <v>97.65</v>
      </c>
    </row>
    <row r="326" spans="1:6">
      <c r="A326" s="673" t="s">
        <v>39</v>
      </c>
      <c r="B326" s="674"/>
      <c r="C326" s="36">
        <v>4.71</v>
      </c>
      <c r="D326" s="187">
        <v>4.71</v>
      </c>
    </row>
    <row r="327" spans="1:6">
      <c r="A327" s="732" t="s">
        <v>445</v>
      </c>
      <c r="B327" s="733"/>
      <c r="C327" s="36">
        <v>0</v>
      </c>
      <c r="D327" s="187">
        <v>94.12</v>
      </c>
    </row>
    <row r="328" spans="1:6" ht="15.75" thickBot="1">
      <c r="A328" s="728" t="s">
        <v>39</v>
      </c>
      <c r="B328" s="729"/>
      <c r="C328" s="237">
        <v>5.88</v>
      </c>
      <c r="D328" s="238">
        <v>5.88</v>
      </c>
    </row>
    <row r="329" spans="1:6" ht="15.75" thickBot="1">
      <c r="A329" s="730" t="s">
        <v>209</v>
      </c>
      <c r="B329" s="731"/>
      <c r="C329" s="223"/>
      <c r="D329" s="224">
        <v>100</v>
      </c>
      <c r="E329" s="225"/>
      <c r="F329" s="225"/>
    </row>
    <row r="330" spans="1:6">
      <c r="A330" s="723"/>
      <c r="B330" s="723"/>
      <c r="C330" s="226"/>
      <c r="D330" s="226"/>
      <c r="E330" s="226"/>
      <c r="F330" s="226"/>
    </row>
    <row r="331" spans="1:6" ht="15.75" thickBot="1">
      <c r="A331" s="708" t="s">
        <v>210</v>
      </c>
      <c r="B331" s="708"/>
      <c r="C331" s="708"/>
      <c r="D331" s="708"/>
      <c r="E331" s="708"/>
      <c r="F331" s="708"/>
    </row>
    <row r="332" spans="1:6">
      <c r="A332" s="709" t="s">
        <v>211</v>
      </c>
      <c r="B332" s="710"/>
      <c r="C332" s="710"/>
      <c r="D332" s="710"/>
      <c r="E332" s="711" t="s">
        <v>212</v>
      </c>
      <c r="F332" s="712"/>
    </row>
    <row r="333" spans="1:6" ht="41.25" thickBot="1">
      <c r="A333" s="227" t="s">
        <v>213</v>
      </c>
      <c r="B333" s="228" t="s">
        <v>214</v>
      </c>
      <c r="C333" s="228" t="s">
        <v>215</v>
      </c>
      <c r="D333" s="228" t="s">
        <v>216</v>
      </c>
      <c r="E333" s="713"/>
      <c r="F333" s="714"/>
    </row>
    <row r="334" spans="1:6" ht="15.75" thickBot="1">
      <c r="A334" s="229" t="s">
        <v>455</v>
      </c>
      <c r="B334" s="230" t="s">
        <v>454</v>
      </c>
      <c r="C334" s="230" t="s">
        <v>453</v>
      </c>
      <c r="D334" s="230" t="s">
        <v>452</v>
      </c>
      <c r="E334" s="736">
        <v>0.18</v>
      </c>
      <c r="F334" s="737"/>
    </row>
    <row r="335" spans="1:6">
      <c r="A335" s="423"/>
      <c r="B335" s="423"/>
      <c r="C335" s="226"/>
      <c r="D335" s="226"/>
      <c r="E335" s="226"/>
      <c r="F335" s="226"/>
    </row>
    <row r="336" spans="1:6">
      <c r="A336" s="723" t="s">
        <v>221</v>
      </c>
      <c r="B336" s="723"/>
      <c r="C336" s="723"/>
      <c r="D336" s="723"/>
      <c r="E336" s="723"/>
      <c r="F336" s="723"/>
    </row>
    <row r="337" spans="1:6">
      <c r="A337" s="734" t="s">
        <v>451</v>
      </c>
      <c r="B337" s="734"/>
      <c r="C337" s="734"/>
      <c r="D337" s="734"/>
      <c r="E337" s="734"/>
      <c r="F337" s="734"/>
    </row>
    <row r="338" spans="1:6">
      <c r="A338" s="735" t="s">
        <v>223</v>
      </c>
      <c r="B338" s="735"/>
      <c r="C338" s="424" t="s">
        <v>340</v>
      </c>
    </row>
    <row r="342" spans="1:6">
      <c r="A342" s="670" t="s">
        <v>194</v>
      </c>
      <c r="B342" s="670"/>
      <c r="C342" s="671" t="s">
        <v>447</v>
      </c>
      <c r="D342" s="671"/>
      <c r="E342" s="671"/>
      <c r="F342" s="671"/>
    </row>
    <row r="343" spans="1:6">
      <c r="A343" s="672" t="s">
        <v>196</v>
      </c>
      <c r="B343" s="672"/>
      <c r="C343" s="671" t="s">
        <v>439</v>
      </c>
      <c r="D343" s="671"/>
      <c r="E343" s="671"/>
      <c r="F343" s="671"/>
    </row>
    <row r="344" spans="1:6">
      <c r="A344" s="670" t="s">
        <v>197</v>
      </c>
      <c r="B344" s="670"/>
      <c r="C344" s="671" t="s">
        <v>447</v>
      </c>
      <c r="D344" s="671"/>
      <c r="E344" s="671"/>
      <c r="F344" s="671"/>
    </row>
    <row r="345" spans="1:6" ht="15.75" thickBot="1">
      <c r="A345" s="715" t="s">
        <v>198</v>
      </c>
      <c r="B345" s="715"/>
      <c r="C345" s="671" t="s">
        <v>238</v>
      </c>
      <c r="D345" s="671"/>
      <c r="E345" s="671"/>
      <c r="F345" s="671"/>
    </row>
    <row r="346" spans="1:6">
      <c r="A346" s="716" t="s">
        <v>200</v>
      </c>
      <c r="B346" s="717"/>
      <c r="C346" s="720" t="s">
        <v>201</v>
      </c>
      <c r="D346" s="721"/>
      <c r="E346" s="217"/>
      <c r="F346" s="217"/>
    </row>
    <row r="347" spans="1:6">
      <c r="A347" s="718"/>
      <c r="B347" s="719"/>
      <c r="C347" s="719" t="s">
        <v>202</v>
      </c>
      <c r="D347" s="722"/>
      <c r="E347" s="218"/>
      <c r="F347" s="218"/>
    </row>
    <row r="348" spans="1:6">
      <c r="A348" s="718"/>
      <c r="B348" s="719"/>
      <c r="C348" s="219" t="s">
        <v>203</v>
      </c>
      <c r="D348" s="425" t="s">
        <v>204</v>
      </c>
      <c r="E348" s="217"/>
      <c r="F348" s="217"/>
    </row>
    <row r="349" spans="1:6">
      <c r="A349" s="675" t="s">
        <v>87</v>
      </c>
      <c r="B349" s="676"/>
      <c r="C349" s="234">
        <v>47.06</v>
      </c>
      <c r="D349" s="235">
        <v>47.06</v>
      </c>
      <c r="E349" s="222"/>
      <c r="F349" s="222"/>
    </row>
    <row r="350" spans="1:6">
      <c r="A350" s="673" t="s">
        <v>69</v>
      </c>
      <c r="B350" s="674"/>
      <c r="C350" s="36">
        <v>35.29</v>
      </c>
      <c r="D350" s="187">
        <v>35.29</v>
      </c>
    </row>
    <row r="351" spans="1:6">
      <c r="A351" s="673" t="s">
        <v>32</v>
      </c>
      <c r="B351" s="674"/>
      <c r="C351" s="36">
        <v>4.71</v>
      </c>
      <c r="D351" s="187">
        <v>4.71</v>
      </c>
    </row>
    <row r="352" spans="1:6">
      <c r="A352" s="732" t="s">
        <v>446</v>
      </c>
      <c r="B352" s="733"/>
      <c r="C352" s="36">
        <v>0</v>
      </c>
      <c r="D352" s="187">
        <v>87.06</v>
      </c>
    </row>
    <row r="353" spans="1:6">
      <c r="A353" s="673" t="s">
        <v>436</v>
      </c>
      <c r="B353" s="674"/>
      <c r="C353" s="36">
        <v>17.649999999999999</v>
      </c>
      <c r="D353" s="187">
        <v>11.76</v>
      </c>
    </row>
    <row r="354" spans="1:6">
      <c r="A354" s="673" t="s">
        <v>39</v>
      </c>
      <c r="B354" s="674"/>
      <c r="C354" s="36">
        <v>4.71</v>
      </c>
      <c r="D354" s="187">
        <v>4.71</v>
      </c>
    </row>
    <row r="355" spans="1:6">
      <c r="A355" s="732" t="s">
        <v>445</v>
      </c>
      <c r="B355" s="733"/>
      <c r="C355" s="36">
        <v>0</v>
      </c>
      <c r="D355" s="187">
        <v>94.12</v>
      </c>
    </row>
    <row r="356" spans="1:6" ht="15.75" thickBot="1">
      <c r="A356" s="728" t="s">
        <v>39</v>
      </c>
      <c r="B356" s="729"/>
      <c r="C356" s="237">
        <v>5.88</v>
      </c>
      <c r="D356" s="238">
        <v>5.88</v>
      </c>
    </row>
    <row r="357" spans="1:6" ht="15.75" thickBot="1">
      <c r="A357" s="730" t="s">
        <v>209</v>
      </c>
      <c r="B357" s="731"/>
      <c r="C357" s="223"/>
      <c r="D357" s="224">
        <v>100</v>
      </c>
      <c r="E357" s="225"/>
      <c r="F357" s="225"/>
    </row>
    <row r="358" spans="1:6">
      <c r="A358" s="723"/>
      <c r="B358" s="723"/>
      <c r="C358" s="226"/>
      <c r="D358" s="226"/>
      <c r="E358" s="226"/>
      <c r="F358" s="226"/>
    </row>
    <row r="359" spans="1:6" ht="15.75" thickBot="1">
      <c r="A359" s="708" t="s">
        <v>210</v>
      </c>
      <c r="B359" s="708"/>
      <c r="C359" s="708"/>
      <c r="D359" s="708"/>
      <c r="E359" s="708"/>
      <c r="F359" s="708"/>
    </row>
    <row r="360" spans="1:6">
      <c r="A360" s="709" t="s">
        <v>211</v>
      </c>
      <c r="B360" s="710"/>
      <c r="C360" s="710"/>
      <c r="D360" s="710"/>
      <c r="E360" s="711" t="s">
        <v>212</v>
      </c>
      <c r="F360" s="712"/>
    </row>
    <row r="361" spans="1:6" ht="41.25" thickBot="1">
      <c r="A361" s="227" t="s">
        <v>213</v>
      </c>
      <c r="B361" s="228" t="s">
        <v>214</v>
      </c>
      <c r="C361" s="228" t="s">
        <v>215</v>
      </c>
      <c r="D361" s="228" t="s">
        <v>216</v>
      </c>
      <c r="E361" s="713"/>
      <c r="F361" s="714"/>
    </row>
    <row r="362" spans="1:6" ht="15.75" thickBot="1">
      <c r="A362" s="229" t="s">
        <v>444</v>
      </c>
      <c r="B362" s="230" t="s">
        <v>443</v>
      </c>
      <c r="C362" s="230" t="s">
        <v>442</v>
      </c>
      <c r="D362" s="230" t="s">
        <v>441</v>
      </c>
      <c r="E362" s="736">
        <v>0.82</v>
      </c>
      <c r="F362" s="737"/>
    </row>
    <row r="363" spans="1:6">
      <c r="A363" s="423"/>
      <c r="B363" s="423"/>
      <c r="C363" s="226"/>
      <c r="D363" s="226"/>
      <c r="E363" s="226"/>
      <c r="F363" s="226"/>
    </row>
    <row r="364" spans="1:6">
      <c r="A364" s="723" t="s">
        <v>221</v>
      </c>
      <c r="B364" s="723"/>
      <c r="C364" s="723"/>
      <c r="D364" s="723"/>
      <c r="E364" s="723"/>
      <c r="F364" s="723"/>
    </row>
    <row r="365" spans="1:6">
      <c r="A365" s="734" t="s">
        <v>440</v>
      </c>
      <c r="B365" s="734"/>
      <c r="C365" s="734"/>
      <c r="D365" s="734"/>
      <c r="E365" s="734"/>
      <c r="F365" s="734"/>
    </row>
    <row r="366" spans="1:6">
      <c r="A366" s="735" t="s">
        <v>223</v>
      </c>
      <c r="B366" s="735"/>
      <c r="C366" s="424" t="s">
        <v>340</v>
      </c>
    </row>
    <row r="370" spans="1:6">
      <c r="A370" s="670" t="s">
        <v>194</v>
      </c>
      <c r="B370" s="670"/>
      <c r="C370" s="671" t="s">
        <v>501</v>
      </c>
      <c r="D370" s="671"/>
      <c r="E370" s="671"/>
      <c r="F370" s="671"/>
    </row>
    <row r="371" spans="1:6">
      <c r="A371" s="672" t="s">
        <v>196</v>
      </c>
      <c r="B371" s="672"/>
      <c r="C371" s="671" t="s">
        <v>368</v>
      </c>
      <c r="D371" s="671"/>
      <c r="E371" s="671"/>
      <c r="F371" s="671"/>
    </row>
    <row r="372" spans="1:6">
      <c r="A372" s="670" t="s">
        <v>197</v>
      </c>
      <c r="B372" s="670"/>
      <c r="C372" s="671" t="s">
        <v>501</v>
      </c>
      <c r="D372" s="671"/>
      <c r="E372" s="671"/>
      <c r="F372" s="671"/>
    </row>
    <row r="373" spans="1:6" ht="15.75" thickBot="1">
      <c r="A373" s="715" t="s">
        <v>198</v>
      </c>
      <c r="B373" s="715"/>
      <c r="C373" s="671" t="s">
        <v>238</v>
      </c>
      <c r="D373" s="671"/>
      <c r="E373" s="671"/>
      <c r="F373" s="671"/>
    </row>
    <row r="374" spans="1:6">
      <c r="A374" s="716" t="s">
        <v>200</v>
      </c>
      <c r="B374" s="717"/>
      <c r="C374" s="720" t="s">
        <v>201</v>
      </c>
      <c r="D374" s="721"/>
      <c r="E374" s="217"/>
      <c r="F374" s="217"/>
    </row>
    <row r="375" spans="1:6">
      <c r="A375" s="718"/>
      <c r="B375" s="719"/>
      <c r="C375" s="719" t="s">
        <v>202</v>
      </c>
      <c r="D375" s="722"/>
      <c r="E375" s="218"/>
      <c r="F375" s="218"/>
    </row>
    <row r="376" spans="1:6">
      <c r="A376" s="718"/>
      <c r="B376" s="719"/>
      <c r="C376" s="219" t="s">
        <v>203</v>
      </c>
      <c r="D376" s="425" t="s">
        <v>204</v>
      </c>
      <c r="E376" s="217"/>
      <c r="F376" s="217"/>
    </row>
    <row r="377" spans="1:6">
      <c r="A377" s="675" t="s">
        <v>25</v>
      </c>
      <c r="B377" s="676"/>
      <c r="C377" s="234">
        <v>37.5</v>
      </c>
      <c r="D377" s="235">
        <v>30</v>
      </c>
      <c r="E377" s="222"/>
      <c r="F377" s="222"/>
    </row>
    <row r="378" spans="1:6">
      <c r="A378" s="673" t="s">
        <v>23</v>
      </c>
      <c r="B378" s="674"/>
      <c r="C378" s="36">
        <v>54.8</v>
      </c>
      <c r="D378" s="187">
        <v>40</v>
      </c>
    </row>
    <row r="379" spans="1:6">
      <c r="A379" s="732" t="s">
        <v>280</v>
      </c>
      <c r="B379" s="733"/>
      <c r="C379" s="36">
        <v>0</v>
      </c>
      <c r="D379" s="187">
        <v>0</v>
      </c>
    </row>
    <row r="380" spans="1:6">
      <c r="A380" s="673" t="s">
        <v>28</v>
      </c>
      <c r="B380" s="674"/>
      <c r="C380" s="36">
        <v>25.6</v>
      </c>
      <c r="D380" s="187">
        <v>20</v>
      </c>
    </row>
    <row r="381" spans="1:6">
      <c r="A381" s="732" t="s">
        <v>502</v>
      </c>
      <c r="B381" s="733"/>
      <c r="C381" s="36">
        <v>0</v>
      </c>
      <c r="D381" s="187">
        <v>0</v>
      </c>
    </row>
    <row r="382" spans="1:6">
      <c r="A382" s="673" t="s">
        <v>338</v>
      </c>
      <c r="B382" s="674"/>
      <c r="C382" s="36">
        <v>6.3</v>
      </c>
      <c r="D382" s="187">
        <v>5</v>
      </c>
    </row>
    <row r="383" spans="1:6" ht="15.75" thickBot="1">
      <c r="A383" s="728" t="s">
        <v>26</v>
      </c>
      <c r="B383" s="729"/>
      <c r="C383" s="237">
        <v>5</v>
      </c>
      <c r="D383" s="238">
        <v>5</v>
      </c>
    </row>
    <row r="384" spans="1:6" ht="15.75" thickBot="1">
      <c r="A384" s="730" t="s">
        <v>209</v>
      </c>
      <c r="B384" s="731"/>
      <c r="C384" s="223"/>
      <c r="D384" s="224">
        <v>100</v>
      </c>
      <c r="E384" s="225"/>
      <c r="F384" s="225"/>
    </row>
    <row r="385" spans="1:6">
      <c r="A385" s="723"/>
      <c r="B385" s="723"/>
      <c r="C385" s="226"/>
      <c r="D385" s="226"/>
      <c r="E385" s="226"/>
      <c r="F385" s="226"/>
    </row>
    <row r="386" spans="1:6" ht="15.75" thickBot="1">
      <c r="A386" s="708" t="s">
        <v>210</v>
      </c>
      <c r="B386" s="708"/>
      <c r="C386" s="708"/>
      <c r="D386" s="708"/>
      <c r="E386" s="708"/>
      <c r="F386" s="708"/>
    </row>
    <row r="387" spans="1:6">
      <c r="A387" s="709" t="s">
        <v>211</v>
      </c>
      <c r="B387" s="710"/>
      <c r="C387" s="710"/>
      <c r="D387" s="710"/>
      <c r="E387" s="711" t="s">
        <v>212</v>
      </c>
      <c r="F387" s="712"/>
    </row>
    <row r="388" spans="1:6" ht="41.25" thickBot="1">
      <c r="A388" s="227" t="s">
        <v>213</v>
      </c>
      <c r="B388" s="228" t="s">
        <v>214</v>
      </c>
      <c r="C388" s="228" t="s">
        <v>215</v>
      </c>
      <c r="D388" s="228" t="s">
        <v>216</v>
      </c>
      <c r="E388" s="713"/>
      <c r="F388" s="714"/>
    </row>
    <row r="389" spans="1:6" ht="15.75" thickBot="1">
      <c r="A389" s="229" t="s">
        <v>503</v>
      </c>
      <c r="B389" s="230" t="s">
        <v>504</v>
      </c>
      <c r="C389" s="230" t="s">
        <v>505</v>
      </c>
      <c r="D389" s="230" t="s">
        <v>506</v>
      </c>
      <c r="E389" s="736">
        <v>120</v>
      </c>
      <c r="F389" s="737"/>
    </row>
    <row r="390" spans="1:6">
      <c r="A390" s="423"/>
      <c r="B390" s="423"/>
      <c r="C390" s="226"/>
      <c r="D390" s="226"/>
      <c r="E390" s="226"/>
      <c r="F390" s="226"/>
    </row>
    <row r="391" spans="1:6">
      <c r="A391" s="723" t="s">
        <v>221</v>
      </c>
      <c r="B391" s="723"/>
      <c r="C391" s="723"/>
      <c r="D391" s="723"/>
      <c r="E391" s="723"/>
      <c r="F391" s="723"/>
    </row>
    <row r="392" spans="1:6">
      <c r="A392" s="734" t="s">
        <v>507</v>
      </c>
      <c r="B392" s="734"/>
      <c r="C392" s="734"/>
      <c r="D392" s="734"/>
      <c r="E392" s="734"/>
      <c r="F392" s="734"/>
    </row>
    <row r="393" spans="1:6">
      <c r="A393" s="735" t="s">
        <v>223</v>
      </c>
      <c r="B393" s="735"/>
      <c r="C393" s="424" t="s">
        <v>237</v>
      </c>
    </row>
    <row r="397" spans="1:6" ht="15.75">
      <c r="A397" s="809" t="s">
        <v>194</v>
      </c>
      <c r="B397" s="809"/>
      <c r="C397" s="810">
        <v>257</v>
      </c>
      <c r="D397" s="810"/>
      <c r="E397" s="810"/>
      <c r="F397" s="810"/>
    </row>
    <row r="398" spans="1:6" ht="15.75">
      <c r="A398" s="806" t="s">
        <v>196</v>
      </c>
      <c r="B398" s="806"/>
      <c r="C398" s="772" t="s">
        <v>281</v>
      </c>
      <c r="D398" s="772"/>
      <c r="E398" s="772"/>
      <c r="F398" s="772"/>
    </row>
    <row r="399" spans="1:6" ht="15.75">
      <c r="A399" s="806" t="s">
        <v>197</v>
      </c>
      <c r="B399" s="806"/>
      <c r="C399" s="807">
        <v>257</v>
      </c>
      <c r="D399" s="807"/>
      <c r="E399" s="807"/>
      <c r="F399" s="807"/>
    </row>
    <row r="400" spans="1:6" ht="16.5" thickBot="1">
      <c r="A400" s="808" t="s">
        <v>198</v>
      </c>
      <c r="B400" s="808"/>
      <c r="C400" s="772" t="s">
        <v>238</v>
      </c>
      <c r="D400" s="772"/>
      <c r="E400" s="772"/>
      <c r="F400" s="772"/>
    </row>
    <row r="401" spans="1:6" ht="15.75">
      <c r="A401" s="799" t="s">
        <v>200</v>
      </c>
      <c r="B401" s="800"/>
      <c r="C401" s="803" t="s">
        <v>201</v>
      </c>
      <c r="D401" s="804"/>
      <c r="E401" s="428"/>
      <c r="F401" s="428"/>
    </row>
    <row r="402" spans="1:6" ht="15.75">
      <c r="A402" s="801"/>
      <c r="B402" s="802"/>
      <c r="C402" s="802" t="s">
        <v>202</v>
      </c>
      <c r="D402" s="805"/>
      <c r="E402" s="428"/>
      <c r="F402" s="428"/>
    </row>
    <row r="403" spans="1:6" ht="15.75">
      <c r="A403" s="801"/>
      <c r="B403" s="802"/>
      <c r="C403" s="261" t="s">
        <v>203</v>
      </c>
      <c r="D403" s="262" t="s">
        <v>204</v>
      </c>
      <c r="E403" s="428"/>
      <c r="F403" s="428"/>
    </row>
    <row r="404" spans="1:6" ht="15.75">
      <c r="A404" s="785" t="s">
        <v>282</v>
      </c>
      <c r="B404" s="786"/>
      <c r="C404" s="263">
        <v>95</v>
      </c>
      <c r="D404" s="264">
        <v>87.5</v>
      </c>
      <c r="E404" s="428"/>
      <c r="F404" s="428"/>
    </row>
    <row r="405" spans="1:6" ht="15.75">
      <c r="A405" s="785" t="s">
        <v>283</v>
      </c>
      <c r="B405" s="786"/>
      <c r="C405" s="263">
        <v>115.9</v>
      </c>
      <c r="D405" s="264">
        <v>87.5</v>
      </c>
      <c r="E405" s="428"/>
      <c r="F405" s="428"/>
    </row>
    <row r="406" spans="1:6" ht="15.75">
      <c r="A406" s="677" t="s">
        <v>284</v>
      </c>
      <c r="B406" s="678"/>
      <c r="C406" s="263">
        <v>87.5</v>
      </c>
      <c r="D406" s="264">
        <v>87.5</v>
      </c>
      <c r="E406" s="428"/>
      <c r="F406" s="428"/>
    </row>
    <row r="407" spans="1:6" ht="15.75">
      <c r="A407" s="785" t="s">
        <v>141</v>
      </c>
      <c r="B407" s="786"/>
      <c r="C407" s="263">
        <v>16.25</v>
      </c>
      <c r="D407" s="264">
        <v>16.25</v>
      </c>
      <c r="E407" s="428"/>
      <c r="F407" s="428"/>
    </row>
    <row r="408" spans="1:6" ht="15.75">
      <c r="A408" s="785" t="s">
        <v>69</v>
      </c>
      <c r="B408" s="786"/>
      <c r="C408" s="263">
        <v>20</v>
      </c>
      <c r="D408" s="264">
        <v>20</v>
      </c>
      <c r="E408" s="428"/>
      <c r="F408" s="428"/>
    </row>
    <row r="409" spans="1:6" ht="15.75">
      <c r="A409" s="787" t="s">
        <v>285</v>
      </c>
      <c r="B409" s="788"/>
      <c r="C409" s="263">
        <v>20</v>
      </c>
      <c r="D409" s="264">
        <v>20</v>
      </c>
      <c r="E409" s="428"/>
      <c r="F409" s="428"/>
    </row>
    <row r="410" spans="1:6" ht="15.75">
      <c r="A410" s="785" t="s">
        <v>39</v>
      </c>
      <c r="B410" s="786"/>
      <c r="C410" s="263">
        <v>3.75</v>
      </c>
      <c r="D410" s="264">
        <v>3.75</v>
      </c>
      <c r="E410" s="428"/>
      <c r="F410" s="428"/>
    </row>
    <row r="411" spans="1:6" ht="16.5" thickBot="1">
      <c r="A411" s="789" t="s">
        <v>286</v>
      </c>
      <c r="B411" s="790"/>
      <c r="C411" s="265">
        <v>0</v>
      </c>
      <c r="D411" s="266">
        <v>127.5</v>
      </c>
      <c r="E411" s="428"/>
      <c r="F411" s="428"/>
    </row>
    <row r="412" spans="1:6" ht="16.5" thickBot="1">
      <c r="A412" s="791" t="s">
        <v>209</v>
      </c>
      <c r="B412" s="792"/>
      <c r="C412" s="267"/>
      <c r="D412" s="268">
        <v>100</v>
      </c>
      <c r="E412" s="428"/>
      <c r="F412" s="428"/>
    </row>
    <row r="413" spans="1:6" ht="15.75">
      <c r="A413" s="774"/>
      <c r="B413" s="774"/>
      <c r="C413" s="428"/>
      <c r="D413" s="428"/>
      <c r="E413" s="428"/>
      <c r="F413" s="428"/>
    </row>
    <row r="414" spans="1:6" ht="16.5" thickBot="1">
      <c r="A414" s="775" t="s">
        <v>210</v>
      </c>
      <c r="B414" s="775"/>
      <c r="C414" s="775"/>
      <c r="D414" s="775"/>
      <c r="E414" s="775"/>
      <c r="F414" s="775"/>
    </row>
    <row r="415" spans="1:6" ht="15.75">
      <c r="A415" s="776" t="s">
        <v>211</v>
      </c>
      <c r="B415" s="777"/>
      <c r="C415" s="777"/>
      <c r="D415" s="777"/>
      <c r="E415" s="778" t="s">
        <v>212</v>
      </c>
      <c r="F415" s="779"/>
    </row>
    <row r="416" spans="1:6" ht="63.75" thickBot="1">
      <c r="A416" s="269" t="s">
        <v>213</v>
      </c>
      <c r="B416" s="431" t="s">
        <v>214</v>
      </c>
      <c r="C416" s="431" t="s">
        <v>215</v>
      </c>
      <c r="D416" s="431" t="s">
        <v>216</v>
      </c>
      <c r="E416" s="780"/>
      <c r="F416" s="781"/>
    </row>
    <row r="417" spans="1:6" ht="16.5" thickBot="1">
      <c r="A417" s="270">
        <v>16.91</v>
      </c>
      <c r="B417" s="432">
        <v>4.1900000000000004</v>
      </c>
      <c r="C417" s="432">
        <v>8.75</v>
      </c>
      <c r="D417" s="432">
        <v>140</v>
      </c>
      <c r="E417" s="782">
        <v>1.1499999999999999</v>
      </c>
      <c r="F417" s="783"/>
    </row>
    <row r="418" spans="1:6" ht="15.75">
      <c r="A418" s="428"/>
      <c r="B418" s="428"/>
      <c r="C418" s="428"/>
      <c r="D418" s="428"/>
      <c r="E418" s="428"/>
      <c r="F418" s="428"/>
    </row>
    <row r="419" spans="1:6" ht="15.75">
      <c r="A419" s="784" t="s">
        <v>221</v>
      </c>
      <c r="B419" s="784"/>
      <c r="C419" s="784"/>
      <c r="D419" s="784"/>
      <c r="E419" s="784"/>
      <c r="F419" s="784"/>
    </row>
    <row r="420" spans="1:6" ht="15.75">
      <c r="A420" s="772" t="s">
        <v>287</v>
      </c>
      <c r="B420" s="772"/>
      <c r="C420" s="772"/>
      <c r="D420" s="772"/>
      <c r="E420" s="772"/>
      <c r="F420" s="772"/>
    </row>
    <row r="421" spans="1:6" ht="15.75">
      <c r="A421" s="772" t="s">
        <v>288</v>
      </c>
      <c r="B421" s="772"/>
      <c r="C421" s="772"/>
      <c r="D421" s="772"/>
      <c r="E421" s="772"/>
      <c r="F421" s="772"/>
    </row>
    <row r="422" spans="1:6" ht="15.75">
      <c r="A422" s="772" t="s">
        <v>289</v>
      </c>
      <c r="B422" s="772"/>
      <c r="C422" s="772"/>
      <c r="D422" s="772"/>
      <c r="E422" s="772"/>
      <c r="F422" s="772"/>
    </row>
    <row r="423" spans="1:6" ht="15.75">
      <c r="A423" s="773" t="s">
        <v>223</v>
      </c>
      <c r="B423" s="773"/>
      <c r="C423" s="428" t="s">
        <v>237</v>
      </c>
      <c r="D423" s="428"/>
      <c r="E423" s="428"/>
      <c r="F423" s="428"/>
    </row>
    <row r="424" spans="1:6" ht="15.75">
      <c r="A424" s="428"/>
      <c r="B424" s="428"/>
      <c r="C424" s="428"/>
      <c r="D424" s="428"/>
      <c r="E424" s="428"/>
      <c r="F424" s="428"/>
    </row>
    <row r="425" spans="1:6" ht="15.75">
      <c r="A425" s="428"/>
      <c r="B425" s="428"/>
      <c r="C425" s="428"/>
      <c r="D425" s="428"/>
      <c r="E425" s="428"/>
      <c r="F425" s="428"/>
    </row>
    <row r="426" spans="1:6" ht="15.75">
      <c r="A426" s="428"/>
      <c r="B426" s="428"/>
      <c r="C426" s="428"/>
      <c r="D426" s="428"/>
      <c r="E426" s="428"/>
      <c r="F426" s="428"/>
    </row>
    <row r="427" spans="1:6">
      <c r="A427" s="670" t="s">
        <v>194</v>
      </c>
      <c r="B427" s="670"/>
      <c r="C427" s="671" t="s">
        <v>508</v>
      </c>
      <c r="D427" s="671"/>
      <c r="E427" s="671"/>
      <c r="F427" s="671"/>
    </row>
    <row r="428" spans="1:6" ht="15" customHeight="1">
      <c r="A428" s="672" t="s">
        <v>196</v>
      </c>
      <c r="B428" s="672"/>
      <c r="C428" s="671" t="s">
        <v>414</v>
      </c>
      <c r="D428" s="671"/>
      <c r="E428" s="671"/>
      <c r="F428" s="671"/>
    </row>
    <row r="429" spans="1:6">
      <c r="A429" s="670" t="s">
        <v>197</v>
      </c>
      <c r="B429" s="670"/>
      <c r="C429" s="671" t="s">
        <v>508</v>
      </c>
      <c r="D429" s="671"/>
      <c r="E429" s="671"/>
      <c r="F429" s="671"/>
    </row>
    <row r="430" spans="1:6" ht="15.75" customHeight="1" thickBot="1">
      <c r="A430" s="715" t="s">
        <v>198</v>
      </c>
      <c r="B430" s="715"/>
      <c r="C430" s="671" t="s">
        <v>238</v>
      </c>
      <c r="D430" s="671"/>
      <c r="E430" s="671"/>
      <c r="F430" s="671"/>
    </row>
    <row r="431" spans="1:6" ht="15" customHeight="1">
      <c r="A431" s="716" t="s">
        <v>200</v>
      </c>
      <c r="B431" s="717"/>
      <c r="C431" s="720" t="s">
        <v>201</v>
      </c>
      <c r="D431" s="721"/>
      <c r="E431" s="217"/>
      <c r="F431" s="217"/>
    </row>
    <row r="432" spans="1:6">
      <c r="A432" s="718"/>
      <c r="B432" s="719"/>
      <c r="C432" s="719" t="s">
        <v>202</v>
      </c>
      <c r="D432" s="722"/>
      <c r="E432" s="218"/>
      <c r="F432" s="218"/>
    </row>
    <row r="433" spans="1:6">
      <c r="A433" s="718"/>
      <c r="B433" s="719"/>
      <c r="C433" s="219" t="s">
        <v>203</v>
      </c>
      <c r="D433" s="487" t="s">
        <v>204</v>
      </c>
      <c r="E433" s="217"/>
      <c r="F433" s="217"/>
    </row>
    <row r="434" spans="1:6">
      <c r="A434" s="675" t="s">
        <v>108</v>
      </c>
      <c r="B434" s="676"/>
      <c r="C434" s="234">
        <v>79.55</v>
      </c>
      <c r="D434" s="235">
        <v>58.64</v>
      </c>
      <c r="E434" s="222"/>
      <c r="F434" s="222"/>
    </row>
    <row r="435" spans="1:6" ht="15" customHeight="1">
      <c r="A435" s="732" t="s">
        <v>509</v>
      </c>
      <c r="B435" s="733"/>
      <c r="C435" s="36">
        <v>0</v>
      </c>
      <c r="D435" s="187">
        <v>0</v>
      </c>
      <c r="E435" s="488"/>
      <c r="F435" s="488"/>
    </row>
    <row r="436" spans="1:6">
      <c r="A436" s="673" t="s">
        <v>546</v>
      </c>
      <c r="B436" s="674"/>
      <c r="C436" s="36">
        <v>29</v>
      </c>
      <c r="D436" s="187">
        <v>24.67</v>
      </c>
      <c r="E436" s="488"/>
      <c r="F436" s="488"/>
    </row>
    <row r="437" spans="1:6">
      <c r="A437" s="793" t="s">
        <v>23</v>
      </c>
      <c r="B437" s="794"/>
      <c r="C437" s="36">
        <v>79.55</v>
      </c>
      <c r="D437" s="187">
        <v>59.55</v>
      </c>
      <c r="E437" s="488"/>
      <c r="F437" s="488"/>
    </row>
    <row r="438" spans="1:6" ht="15" customHeight="1">
      <c r="A438" s="673" t="s">
        <v>24</v>
      </c>
      <c r="B438" s="674"/>
      <c r="C438" s="36">
        <v>5.91</v>
      </c>
      <c r="D438" s="187">
        <v>5</v>
      </c>
      <c r="E438" s="488"/>
      <c r="F438" s="488"/>
    </row>
    <row r="439" spans="1:6" ht="15" customHeight="1">
      <c r="A439" s="673" t="s">
        <v>39</v>
      </c>
      <c r="B439" s="674"/>
      <c r="C439" s="36">
        <v>2.73</v>
      </c>
      <c r="D439" s="187">
        <v>2.73</v>
      </c>
      <c r="E439" s="488"/>
      <c r="F439" s="488"/>
    </row>
    <row r="440" spans="1:6" ht="15" customHeight="1">
      <c r="A440" s="673" t="s">
        <v>109</v>
      </c>
      <c r="B440" s="674"/>
      <c r="C440" s="36">
        <v>4.55</v>
      </c>
      <c r="D440" s="187">
        <v>4.55</v>
      </c>
      <c r="E440" s="488"/>
      <c r="F440" s="488"/>
    </row>
    <row r="441" spans="1:6" ht="15.75" customHeight="1">
      <c r="A441" s="732" t="s">
        <v>292</v>
      </c>
      <c r="B441" s="733"/>
      <c r="C441" s="36">
        <v>0</v>
      </c>
      <c r="D441" s="187">
        <v>36.36</v>
      </c>
      <c r="E441" s="488"/>
      <c r="F441" s="488"/>
    </row>
    <row r="442" spans="1:6" ht="15.75" thickBot="1">
      <c r="A442" s="795" t="s">
        <v>510</v>
      </c>
      <c r="B442" s="796"/>
      <c r="C442" s="237">
        <v>0</v>
      </c>
      <c r="D442" s="238">
        <v>63.64</v>
      </c>
      <c r="E442" s="488"/>
      <c r="F442" s="488"/>
    </row>
    <row r="443" spans="1:6" ht="15.75" thickBot="1">
      <c r="A443" s="730" t="s">
        <v>209</v>
      </c>
      <c r="B443" s="731"/>
      <c r="C443" s="223"/>
      <c r="D443" s="224">
        <v>100</v>
      </c>
      <c r="E443" s="225"/>
      <c r="F443" s="225"/>
    </row>
    <row r="444" spans="1:6">
      <c r="A444" s="723"/>
      <c r="B444" s="723"/>
      <c r="C444" s="226"/>
      <c r="D444" s="226"/>
      <c r="E444" s="226"/>
      <c r="F444" s="226"/>
    </row>
    <row r="445" spans="1:6" ht="15" customHeight="1" thickBot="1">
      <c r="A445" s="708" t="s">
        <v>210</v>
      </c>
      <c r="B445" s="708"/>
      <c r="C445" s="708"/>
      <c r="D445" s="708"/>
      <c r="E445" s="708"/>
      <c r="F445" s="708"/>
    </row>
    <row r="446" spans="1:6">
      <c r="A446" s="709" t="s">
        <v>211</v>
      </c>
      <c r="B446" s="710"/>
      <c r="C446" s="710"/>
      <c r="D446" s="710"/>
      <c r="E446" s="711" t="s">
        <v>212</v>
      </c>
      <c r="F446" s="712"/>
    </row>
    <row r="447" spans="1:6" ht="41.25" thickBot="1">
      <c r="A447" s="227" t="s">
        <v>213</v>
      </c>
      <c r="B447" s="228" t="s">
        <v>214</v>
      </c>
      <c r="C447" s="228" t="s">
        <v>215</v>
      </c>
      <c r="D447" s="228" t="s">
        <v>216</v>
      </c>
      <c r="E447" s="713"/>
      <c r="F447" s="714"/>
    </row>
    <row r="448" spans="1:6" ht="15.75" thickBot="1">
      <c r="A448" s="229" t="s">
        <v>511</v>
      </c>
      <c r="B448" s="230" t="s">
        <v>512</v>
      </c>
      <c r="C448" s="230" t="s">
        <v>513</v>
      </c>
      <c r="D448" s="230" t="s">
        <v>514</v>
      </c>
      <c r="E448" s="736">
        <v>4.08</v>
      </c>
      <c r="F448" s="737"/>
    </row>
    <row r="449" spans="1:6">
      <c r="A449" s="489"/>
      <c r="B449" s="489"/>
      <c r="C449" s="226"/>
      <c r="D449" s="226"/>
      <c r="E449" s="226"/>
      <c r="F449" s="226"/>
    </row>
    <row r="450" spans="1:6" ht="15" customHeight="1">
      <c r="A450" s="723" t="s">
        <v>221</v>
      </c>
      <c r="B450" s="723"/>
      <c r="C450" s="723"/>
      <c r="D450" s="723"/>
      <c r="E450" s="723"/>
      <c r="F450" s="723"/>
    </row>
    <row r="451" spans="1:6">
      <c r="A451" s="734" t="s">
        <v>515</v>
      </c>
      <c r="B451" s="734"/>
      <c r="C451" s="734"/>
      <c r="D451" s="734"/>
      <c r="E451" s="734"/>
      <c r="F451" s="734"/>
    </row>
    <row r="452" spans="1:6">
      <c r="A452" s="735" t="s">
        <v>223</v>
      </c>
      <c r="B452" s="735"/>
      <c r="C452" s="488" t="s">
        <v>240</v>
      </c>
      <c r="D452" s="488"/>
      <c r="E452" s="488"/>
      <c r="F452" s="488"/>
    </row>
    <row r="453" spans="1:6">
      <c r="A453" s="488"/>
      <c r="B453" s="488"/>
      <c r="C453" s="488"/>
      <c r="D453" s="488"/>
      <c r="E453" s="488"/>
      <c r="F453" s="488"/>
    </row>
    <row r="454" spans="1:6">
      <c r="A454" s="488"/>
      <c r="B454" s="488"/>
      <c r="C454" s="488"/>
      <c r="D454" s="488"/>
      <c r="E454" s="488"/>
      <c r="F454" s="488"/>
    </row>
    <row r="455" spans="1:6">
      <c r="A455" s="723"/>
      <c r="B455" s="723"/>
      <c r="C455" s="226"/>
      <c r="D455" s="226"/>
      <c r="E455" s="226"/>
      <c r="F455" s="226"/>
    </row>
    <row r="456" spans="1:6">
      <c r="A456" s="672" t="s">
        <v>196</v>
      </c>
      <c r="B456" s="672"/>
      <c r="C456" s="671" t="s">
        <v>107</v>
      </c>
      <c r="D456" s="671"/>
      <c r="E456" s="671"/>
      <c r="F456" s="671"/>
    </row>
    <row r="457" spans="1:6">
      <c r="A457" s="670" t="s">
        <v>197</v>
      </c>
      <c r="B457" s="670"/>
      <c r="C457" s="671" t="s">
        <v>290</v>
      </c>
      <c r="D457" s="671"/>
      <c r="E457" s="671"/>
      <c r="F457" s="671"/>
    </row>
    <row r="458" spans="1:6" ht="15.75" thickBot="1">
      <c r="A458" s="715" t="s">
        <v>198</v>
      </c>
      <c r="B458" s="715"/>
      <c r="C458" s="671" t="s">
        <v>238</v>
      </c>
      <c r="D458" s="671"/>
      <c r="E458" s="671"/>
      <c r="F458" s="671"/>
    </row>
    <row r="459" spans="1:6">
      <c r="A459" s="716" t="s">
        <v>200</v>
      </c>
      <c r="B459" s="717"/>
      <c r="C459" s="720" t="s">
        <v>201</v>
      </c>
      <c r="D459" s="721"/>
      <c r="E459" s="217"/>
      <c r="F459" s="217"/>
    </row>
    <row r="460" spans="1:6">
      <c r="A460" s="718"/>
      <c r="B460" s="719"/>
      <c r="C460" s="719" t="s">
        <v>202</v>
      </c>
      <c r="D460" s="722"/>
      <c r="E460" s="218"/>
      <c r="F460" s="218"/>
    </row>
    <row r="461" spans="1:6">
      <c r="A461" s="718"/>
      <c r="B461" s="719"/>
      <c r="C461" s="219" t="s">
        <v>203</v>
      </c>
      <c r="D461" s="425" t="s">
        <v>204</v>
      </c>
      <c r="E461" s="217"/>
      <c r="F461" s="217"/>
    </row>
    <row r="462" spans="1:6">
      <c r="A462" s="675" t="s">
        <v>108</v>
      </c>
      <c r="B462" s="676"/>
      <c r="C462" s="234">
        <v>109.38</v>
      </c>
      <c r="D462" s="235">
        <v>80.62</v>
      </c>
      <c r="E462" s="222"/>
      <c r="F462" s="222"/>
    </row>
    <row r="463" spans="1:6">
      <c r="A463" s="732" t="s">
        <v>291</v>
      </c>
      <c r="B463" s="733"/>
      <c r="C463" s="36">
        <v>0</v>
      </c>
      <c r="D463" s="187">
        <v>0</v>
      </c>
    </row>
    <row r="464" spans="1:6">
      <c r="A464" s="732" t="s">
        <v>292</v>
      </c>
      <c r="B464" s="733"/>
      <c r="C464" s="36">
        <v>0</v>
      </c>
      <c r="D464" s="187">
        <v>50</v>
      </c>
    </row>
    <row r="465" spans="1:6">
      <c r="A465" s="673" t="s">
        <v>28</v>
      </c>
      <c r="B465" s="674"/>
      <c r="C465" s="36">
        <v>11.88</v>
      </c>
      <c r="D465" s="187">
        <v>9.3800000000000008</v>
      </c>
    </row>
    <row r="466" spans="1:6">
      <c r="A466" s="673" t="s">
        <v>24</v>
      </c>
      <c r="B466" s="674"/>
      <c r="C466" s="36">
        <v>10.62</v>
      </c>
      <c r="D466" s="187">
        <v>8.75</v>
      </c>
    </row>
    <row r="467" spans="1:6">
      <c r="A467" s="673" t="s">
        <v>109</v>
      </c>
      <c r="B467" s="674"/>
      <c r="C467" s="36">
        <v>3.75</v>
      </c>
      <c r="D467" s="187">
        <v>3.75</v>
      </c>
    </row>
    <row r="468" spans="1:6">
      <c r="A468" s="673" t="s">
        <v>39</v>
      </c>
      <c r="B468" s="674"/>
      <c r="C468" s="36">
        <v>3.12</v>
      </c>
      <c r="D468" s="187">
        <v>3.12</v>
      </c>
    </row>
    <row r="469" spans="1:6">
      <c r="A469" s="673" t="s">
        <v>32</v>
      </c>
      <c r="B469" s="674"/>
      <c r="C469" s="36">
        <v>2.5</v>
      </c>
      <c r="D469" s="187">
        <v>2.5</v>
      </c>
    </row>
    <row r="470" spans="1:6">
      <c r="A470" s="673" t="s">
        <v>293</v>
      </c>
      <c r="B470" s="674"/>
      <c r="C470" s="36">
        <v>0</v>
      </c>
      <c r="D470" s="187">
        <v>33.119999999999997</v>
      </c>
    </row>
    <row r="471" spans="1:6">
      <c r="A471" s="673" t="s">
        <v>294</v>
      </c>
      <c r="B471" s="674"/>
      <c r="C471" s="36">
        <v>33.119999999999997</v>
      </c>
      <c r="D471" s="187">
        <v>33.119999999999997</v>
      </c>
    </row>
    <row r="472" spans="1:6" ht="15.75" thickBot="1">
      <c r="A472" s="795" t="s">
        <v>295</v>
      </c>
      <c r="B472" s="796"/>
      <c r="C472" s="237">
        <v>0</v>
      </c>
      <c r="D472" s="238">
        <v>50</v>
      </c>
    </row>
    <row r="473" spans="1:6" ht="15.75" thickBot="1">
      <c r="A473" s="730" t="s">
        <v>209</v>
      </c>
      <c r="B473" s="731"/>
      <c r="C473" s="223"/>
      <c r="D473" s="224">
        <v>100</v>
      </c>
      <c r="E473" s="225"/>
      <c r="F473" s="225"/>
    </row>
    <row r="474" spans="1:6">
      <c r="A474" s="723"/>
      <c r="B474" s="723"/>
      <c r="C474" s="226"/>
      <c r="D474" s="226"/>
      <c r="E474" s="226"/>
      <c r="F474" s="226"/>
    </row>
    <row r="475" spans="1:6" ht="15.75" thickBot="1">
      <c r="A475" s="708" t="s">
        <v>210</v>
      </c>
      <c r="B475" s="708"/>
      <c r="C475" s="708"/>
      <c r="D475" s="708"/>
      <c r="E475" s="708"/>
      <c r="F475" s="708"/>
    </row>
    <row r="476" spans="1:6">
      <c r="A476" s="709" t="s">
        <v>211</v>
      </c>
      <c r="B476" s="710"/>
      <c r="C476" s="710"/>
      <c r="D476" s="710"/>
      <c r="E476" s="711" t="s">
        <v>212</v>
      </c>
      <c r="F476" s="712"/>
    </row>
    <row r="477" spans="1:6" ht="41.25" thickBot="1">
      <c r="A477" s="227" t="s">
        <v>213</v>
      </c>
      <c r="B477" s="228" t="s">
        <v>214</v>
      </c>
      <c r="C477" s="228" t="s">
        <v>215</v>
      </c>
      <c r="D477" s="228" t="s">
        <v>216</v>
      </c>
      <c r="E477" s="713"/>
      <c r="F477" s="714"/>
    </row>
    <row r="478" spans="1:6" ht="15.75" thickBot="1">
      <c r="A478" s="229" t="s">
        <v>296</v>
      </c>
      <c r="B478" s="230" t="s">
        <v>297</v>
      </c>
      <c r="C478" s="230" t="s">
        <v>298</v>
      </c>
      <c r="D478" s="230" t="s">
        <v>299</v>
      </c>
      <c r="E478" s="736">
        <v>0.69</v>
      </c>
      <c r="F478" s="737"/>
    </row>
    <row r="479" spans="1:6">
      <c r="A479" s="423"/>
      <c r="B479" s="423"/>
      <c r="C479" s="226"/>
      <c r="D479" s="226"/>
      <c r="E479" s="226"/>
      <c r="F479" s="226"/>
    </row>
    <row r="480" spans="1:6">
      <c r="A480" s="723" t="s">
        <v>221</v>
      </c>
      <c r="B480" s="723"/>
      <c r="C480" s="723"/>
      <c r="D480" s="723"/>
      <c r="E480" s="723"/>
      <c r="F480" s="723"/>
    </row>
    <row r="481" spans="1:6">
      <c r="A481" s="734" t="s">
        <v>300</v>
      </c>
      <c r="B481" s="734"/>
      <c r="C481" s="734"/>
      <c r="D481" s="734"/>
      <c r="E481" s="734"/>
      <c r="F481" s="734"/>
    </row>
    <row r="482" spans="1:6">
      <c r="A482" s="735" t="s">
        <v>223</v>
      </c>
      <c r="B482" s="735"/>
      <c r="C482" s="424" t="s">
        <v>240</v>
      </c>
    </row>
    <row r="485" spans="1:6">
      <c r="A485" s="723"/>
      <c r="B485" s="723"/>
      <c r="C485" s="226"/>
      <c r="D485" s="226"/>
      <c r="E485" s="226"/>
      <c r="F485" s="226"/>
    </row>
    <row r="486" spans="1:6">
      <c r="A486" s="249"/>
      <c r="B486" s="249"/>
    </row>
    <row r="487" spans="1:6">
      <c r="A487" s="249"/>
      <c r="B487" s="249"/>
    </row>
    <row r="488" spans="1:6">
      <c r="A488" s="670" t="s">
        <v>194</v>
      </c>
      <c r="B488" s="670"/>
      <c r="C488" s="671" t="s">
        <v>472</v>
      </c>
      <c r="D488" s="671"/>
      <c r="E488" s="671"/>
      <c r="F488" s="671"/>
    </row>
    <row r="489" spans="1:6">
      <c r="A489" s="672" t="s">
        <v>196</v>
      </c>
      <c r="B489" s="672"/>
      <c r="C489" s="671" t="s">
        <v>458</v>
      </c>
      <c r="D489" s="671"/>
      <c r="E489" s="671"/>
      <c r="F489" s="671"/>
    </row>
    <row r="490" spans="1:6">
      <c r="A490" s="670" t="s">
        <v>197</v>
      </c>
      <c r="B490" s="670"/>
      <c r="C490" s="671" t="s">
        <v>472</v>
      </c>
      <c r="D490" s="671"/>
      <c r="E490" s="671"/>
      <c r="F490" s="671"/>
    </row>
    <row r="491" spans="1:6" ht="15.75" thickBot="1">
      <c r="A491" s="715" t="s">
        <v>198</v>
      </c>
      <c r="B491" s="715"/>
      <c r="C491" s="671" t="s">
        <v>238</v>
      </c>
      <c r="D491" s="671"/>
      <c r="E491" s="671"/>
      <c r="F491" s="671"/>
    </row>
    <row r="492" spans="1:6">
      <c r="A492" s="716" t="s">
        <v>200</v>
      </c>
      <c r="B492" s="717"/>
      <c r="C492" s="720" t="s">
        <v>201</v>
      </c>
      <c r="D492" s="721"/>
      <c r="E492" s="217"/>
      <c r="F492" s="217"/>
    </row>
    <row r="493" spans="1:6">
      <c r="A493" s="718"/>
      <c r="B493" s="719"/>
      <c r="C493" s="719" t="s">
        <v>202</v>
      </c>
      <c r="D493" s="722"/>
      <c r="E493" s="218"/>
      <c r="F493" s="218"/>
    </row>
    <row r="494" spans="1:6">
      <c r="A494" s="718"/>
      <c r="B494" s="719"/>
      <c r="C494" s="219" t="s">
        <v>203</v>
      </c>
      <c r="D494" s="425" t="s">
        <v>204</v>
      </c>
      <c r="E494" s="217"/>
      <c r="F494" s="217"/>
    </row>
    <row r="495" spans="1:6">
      <c r="A495" s="675" t="s">
        <v>30</v>
      </c>
      <c r="B495" s="676"/>
      <c r="C495" s="234">
        <v>122.5</v>
      </c>
      <c r="D495" s="235">
        <v>73.75</v>
      </c>
      <c r="E495" s="222"/>
      <c r="F495" s="222"/>
    </row>
    <row r="496" spans="1:6">
      <c r="A496" s="673" t="s">
        <v>301</v>
      </c>
      <c r="B496" s="674"/>
      <c r="C496" s="36">
        <v>158.75</v>
      </c>
      <c r="D496" s="187">
        <v>73.75</v>
      </c>
    </row>
    <row r="497" spans="1:6">
      <c r="A497" s="673" t="s">
        <v>471</v>
      </c>
      <c r="B497" s="674"/>
      <c r="C497" s="36">
        <v>126.25</v>
      </c>
      <c r="D497" s="187">
        <v>73.75</v>
      </c>
    </row>
    <row r="498" spans="1:6">
      <c r="A498" s="732" t="s">
        <v>470</v>
      </c>
      <c r="B498" s="733"/>
      <c r="C498" s="36">
        <v>0</v>
      </c>
      <c r="D498" s="187">
        <v>0</v>
      </c>
    </row>
    <row r="499" spans="1:6">
      <c r="A499" s="673" t="s">
        <v>302</v>
      </c>
      <c r="B499" s="674"/>
      <c r="C499" s="36">
        <v>106.25</v>
      </c>
      <c r="D499" s="187">
        <v>73.75</v>
      </c>
    </row>
    <row r="500" spans="1:6">
      <c r="A500" s="673" t="s">
        <v>304</v>
      </c>
      <c r="B500" s="674"/>
      <c r="C500" s="36">
        <v>105</v>
      </c>
      <c r="D500" s="187">
        <v>73.75</v>
      </c>
    </row>
    <row r="501" spans="1:6">
      <c r="A501" s="673" t="s">
        <v>303</v>
      </c>
      <c r="B501" s="674"/>
      <c r="C501" s="36">
        <v>75</v>
      </c>
      <c r="D501" s="187">
        <v>73.75</v>
      </c>
    </row>
    <row r="502" spans="1:6">
      <c r="A502" s="673" t="s">
        <v>141</v>
      </c>
      <c r="B502" s="674"/>
      <c r="C502" s="36">
        <v>18.75</v>
      </c>
      <c r="D502" s="187">
        <v>18.75</v>
      </c>
    </row>
    <row r="503" spans="1:6">
      <c r="A503" s="673" t="s">
        <v>69</v>
      </c>
      <c r="B503" s="674"/>
      <c r="C503" s="36">
        <v>22.5</v>
      </c>
      <c r="D503" s="187">
        <v>22.5</v>
      </c>
    </row>
    <row r="504" spans="1:6">
      <c r="A504" s="673" t="s">
        <v>294</v>
      </c>
      <c r="B504" s="674"/>
      <c r="C504" s="36">
        <v>22.5</v>
      </c>
      <c r="D504" s="187">
        <v>22.5</v>
      </c>
    </row>
    <row r="505" spans="1:6" ht="15.75" thickBot="1">
      <c r="A505" s="795" t="s">
        <v>286</v>
      </c>
      <c r="B505" s="796"/>
      <c r="C505" s="237">
        <v>0</v>
      </c>
      <c r="D505" s="238">
        <v>115</v>
      </c>
    </row>
    <row r="506" spans="1:6" ht="15.75" thickBot="1">
      <c r="A506" s="730" t="s">
        <v>209</v>
      </c>
      <c r="B506" s="731"/>
      <c r="C506" s="223"/>
      <c r="D506" s="224">
        <v>100</v>
      </c>
      <c r="E506" s="225"/>
      <c r="F506" s="225"/>
    </row>
    <row r="507" spans="1:6">
      <c r="A507" s="723"/>
      <c r="B507" s="723"/>
      <c r="C507" s="226"/>
      <c r="D507" s="226"/>
      <c r="E507" s="226"/>
      <c r="F507" s="226"/>
    </row>
    <row r="508" spans="1:6" ht="15.75" thickBot="1">
      <c r="A508" s="708" t="s">
        <v>210</v>
      </c>
      <c r="B508" s="708"/>
      <c r="C508" s="708"/>
      <c r="D508" s="708"/>
      <c r="E508" s="708"/>
      <c r="F508" s="708"/>
    </row>
    <row r="509" spans="1:6">
      <c r="A509" s="709" t="s">
        <v>211</v>
      </c>
      <c r="B509" s="710"/>
      <c r="C509" s="710"/>
      <c r="D509" s="710"/>
      <c r="E509" s="711" t="s">
        <v>212</v>
      </c>
      <c r="F509" s="712"/>
    </row>
    <row r="510" spans="1:6" ht="41.25" thickBot="1">
      <c r="A510" s="227" t="s">
        <v>213</v>
      </c>
      <c r="B510" s="228" t="s">
        <v>214</v>
      </c>
      <c r="C510" s="228" t="s">
        <v>215</v>
      </c>
      <c r="D510" s="228" t="s">
        <v>216</v>
      </c>
      <c r="E510" s="713"/>
      <c r="F510" s="714"/>
    </row>
    <row r="511" spans="1:6" ht="15.75" thickBot="1">
      <c r="A511" s="229" t="s">
        <v>469</v>
      </c>
      <c r="B511" s="230" t="s">
        <v>468</v>
      </c>
      <c r="C511" s="230" t="s">
        <v>467</v>
      </c>
      <c r="D511" s="230" t="s">
        <v>466</v>
      </c>
      <c r="E511" s="736">
        <v>0.49</v>
      </c>
      <c r="F511" s="737"/>
    </row>
    <row r="512" spans="1:6">
      <c r="A512" s="423"/>
      <c r="B512" s="423"/>
      <c r="C512" s="226"/>
      <c r="D512" s="226"/>
      <c r="E512" s="226"/>
      <c r="F512" s="226"/>
    </row>
    <row r="513" spans="1:8">
      <c r="A513" s="723" t="s">
        <v>221</v>
      </c>
      <c r="B513" s="723"/>
      <c r="C513" s="723"/>
      <c r="D513" s="723"/>
      <c r="E513" s="723"/>
      <c r="F513" s="723"/>
    </row>
    <row r="514" spans="1:8">
      <c r="A514" s="734" t="s">
        <v>465</v>
      </c>
      <c r="B514" s="734"/>
      <c r="C514" s="734"/>
      <c r="D514" s="734"/>
      <c r="E514" s="734"/>
      <c r="F514" s="734"/>
    </row>
    <row r="515" spans="1:8">
      <c r="A515" s="735" t="s">
        <v>223</v>
      </c>
      <c r="B515" s="735"/>
      <c r="C515" s="424" t="s">
        <v>237</v>
      </c>
    </row>
    <row r="519" spans="1:8">
      <c r="A519" s="670" t="s">
        <v>194</v>
      </c>
      <c r="B519" s="670"/>
      <c r="C519" s="671" t="s">
        <v>305</v>
      </c>
      <c r="D519" s="671"/>
      <c r="E519" s="671"/>
      <c r="F519" s="671"/>
    </row>
    <row r="520" spans="1:8">
      <c r="A520" s="672" t="s">
        <v>196</v>
      </c>
      <c r="B520" s="672"/>
      <c r="C520" s="671" t="s">
        <v>83</v>
      </c>
      <c r="D520" s="671"/>
      <c r="E520" s="671"/>
      <c r="F520" s="671"/>
    </row>
    <row r="521" spans="1:8">
      <c r="A521" s="670" t="s">
        <v>197</v>
      </c>
      <c r="B521" s="670"/>
      <c r="C521" s="671" t="s">
        <v>305</v>
      </c>
      <c r="D521" s="671"/>
      <c r="E521" s="671"/>
      <c r="F521" s="671"/>
    </row>
    <row r="522" spans="1:8" ht="15.75" thickBot="1">
      <c r="A522" s="715" t="s">
        <v>198</v>
      </c>
      <c r="B522" s="715"/>
      <c r="C522" s="671" t="s">
        <v>306</v>
      </c>
      <c r="D522" s="671"/>
      <c r="E522" s="671"/>
      <c r="F522" s="671"/>
    </row>
    <row r="523" spans="1:8">
      <c r="A523" s="716" t="s">
        <v>200</v>
      </c>
      <c r="B523" s="717"/>
      <c r="C523" s="720" t="s">
        <v>201</v>
      </c>
      <c r="D523" s="721"/>
      <c r="E523" s="217"/>
      <c r="F523" s="217"/>
    </row>
    <row r="524" spans="1:8">
      <c r="A524" s="718"/>
      <c r="B524" s="719"/>
      <c r="C524" s="719" t="s">
        <v>202</v>
      </c>
      <c r="D524" s="722"/>
      <c r="E524" s="218"/>
      <c r="F524" s="218"/>
    </row>
    <row r="525" spans="1:8">
      <c r="A525" s="718"/>
      <c r="B525" s="719"/>
      <c r="C525" s="219" t="s">
        <v>203</v>
      </c>
      <c r="D525" s="425" t="s">
        <v>204</v>
      </c>
      <c r="E525" s="217"/>
      <c r="F525" s="217"/>
    </row>
    <row r="526" spans="1:8">
      <c r="A526" s="675" t="s">
        <v>307</v>
      </c>
      <c r="B526" s="676"/>
      <c r="C526" s="234">
        <v>109</v>
      </c>
      <c r="D526" s="235">
        <v>80</v>
      </c>
      <c r="E526" s="222"/>
      <c r="F526" s="222"/>
    </row>
    <row r="527" spans="1:8">
      <c r="A527" s="673" t="s">
        <v>283</v>
      </c>
      <c r="B527" s="674"/>
      <c r="C527" s="36">
        <v>106</v>
      </c>
      <c r="D527" s="187">
        <v>80</v>
      </c>
    </row>
    <row r="528" spans="1:8" s="499" customFormat="1" ht="15.75">
      <c r="A528" s="677" t="s">
        <v>284</v>
      </c>
      <c r="B528" s="678"/>
      <c r="C528" s="263">
        <v>80</v>
      </c>
      <c r="D528" s="264">
        <v>80</v>
      </c>
      <c r="E528" s="501"/>
      <c r="F528" s="501"/>
      <c r="G528" s="498"/>
      <c r="H528" s="498"/>
    </row>
    <row r="529" spans="1:6">
      <c r="A529" s="673" t="s">
        <v>56</v>
      </c>
      <c r="B529" s="674"/>
      <c r="C529" s="36">
        <v>14</v>
      </c>
      <c r="D529" s="187">
        <v>14</v>
      </c>
    </row>
    <row r="530" spans="1:6">
      <c r="A530" s="673" t="s">
        <v>62</v>
      </c>
      <c r="B530" s="674"/>
      <c r="C530" s="36">
        <v>20</v>
      </c>
      <c r="D530" s="187">
        <v>20</v>
      </c>
    </row>
    <row r="531" spans="1:6">
      <c r="A531" s="673" t="s">
        <v>294</v>
      </c>
      <c r="B531" s="674"/>
      <c r="C531" s="36">
        <v>20</v>
      </c>
      <c r="D531" s="187">
        <v>20</v>
      </c>
    </row>
    <row r="532" spans="1:6">
      <c r="A532" s="673" t="s">
        <v>87</v>
      </c>
      <c r="B532" s="674"/>
      <c r="C532" s="36">
        <v>12</v>
      </c>
      <c r="D532" s="187">
        <v>12</v>
      </c>
    </row>
    <row r="533" spans="1:6">
      <c r="A533" s="732" t="s">
        <v>286</v>
      </c>
      <c r="B533" s="733"/>
      <c r="C533" s="36">
        <v>0</v>
      </c>
      <c r="D533" s="187">
        <v>117</v>
      </c>
    </row>
    <row r="534" spans="1:6" ht="15.75" thickBot="1">
      <c r="A534" s="795" t="s">
        <v>308</v>
      </c>
      <c r="B534" s="796"/>
      <c r="C534" s="237">
        <v>0</v>
      </c>
      <c r="D534" s="238">
        <v>100</v>
      </c>
    </row>
    <row r="535" spans="1:6" ht="15.75" thickBot="1">
      <c r="A535" s="730" t="s">
        <v>209</v>
      </c>
      <c r="B535" s="731"/>
      <c r="C535" s="223"/>
      <c r="D535" s="224">
        <v>100</v>
      </c>
      <c r="E535" s="225"/>
      <c r="F535" s="225"/>
    </row>
    <row r="536" spans="1:6">
      <c r="A536" s="723"/>
      <c r="B536" s="723"/>
      <c r="C536" s="226"/>
      <c r="D536" s="226"/>
      <c r="E536" s="226"/>
      <c r="F536" s="226"/>
    </row>
    <row r="537" spans="1:6" ht="15.75" thickBot="1">
      <c r="A537" s="708" t="s">
        <v>210</v>
      </c>
      <c r="B537" s="708"/>
      <c r="C537" s="708"/>
      <c r="D537" s="708"/>
      <c r="E537" s="708"/>
      <c r="F537" s="708"/>
    </row>
    <row r="538" spans="1:6">
      <c r="A538" s="709" t="s">
        <v>211</v>
      </c>
      <c r="B538" s="710"/>
      <c r="C538" s="710"/>
      <c r="D538" s="710"/>
      <c r="E538" s="711" t="s">
        <v>212</v>
      </c>
      <c r="F538" s="712"/>
    </row>
    <row r="539" spans="1:6" ht="41.25" thickBot="1">
      <c r="A539" s="227" t="s">
        <v>213</v>
      </c>
      <c r="B539" s="228" t="s">
        <v>214</v>
      </c>
      <c r="C539" s="228" t="s">
        <v>215</v>
      </c>
      <c r="D539" s="228" t="s">
        <v>216</v>
      </c>
      <c r="E539" s="713"/>
      <c r="F539" s="714"/>
    </row>
    <row r="540" spans="1:6" ht="15.75" thickBot="1">
      <c r="A540" s="229" t="s">
        <v>309</v>
      </c>
      <c r="B540" s="230" t="s">
        <v>310</v>
      </c>
      <c r="C540" s="230" t="s">
        <v>311</v>
      </c>
      <c r="D540" s="230" t="s">
        <v>312</v>
      </c>
      <c r="E540" s="736">
        <v>0.3</v>
      </c>
      <c r="F540" s="737"/>
    </row>
    <row r="541" spans="1:6">
      <c r="A541" s="423"/>
      <c r="B541" s="423"/>
      <c r="C541" s="226"/>
      <c r="D541" s="226"/>
      <c r="E541" s="226"/>
      <c r="F541" s="226"/>
    </row>
    <row r="542" spans="1:6">
      <c r="A542" s="723" t="s">
        <v>221</v>
      </c>
      <c r="B542" s="723"/>
      <c r="C542" s="723"/>
      <c r="D542" s="723"/>
      <c r="E542" s="723"/>
      <c r="F542" s="723"/>
    </row>
    <row r="543" spans="1:6">
      <c r="A543" s="734" t="s">
        <v>313</v>
      </c>
      <c r="B543" s="734"/>
      <c r="C543" s="734"/>
      <c r="D543" s="734"/>
      <c r="E543" s="734"/>
      <c r="F543" s="734"/>
    </row>
    <row r="544" spans="1:6">
      <c r="A544" s="735" t="s">
        <v>223</v>
      </c>
      <c r="B544" s="735"/>
      <c r="C544" s="424" t="s">
        <v>237</v>
      </c>
    </row>
    <row r="548" spans="1:6">
      <c r="A548" s="670" t="s">
        <v>194</v>
      </c>
      <c r="B548" s="670"/>
      <c r="C548" s="671" t="s">
        <v>315</v>
      </c>
      <c r="D548" s="671"/>
      <c r="E548" s="671"/>
      <c r="F548" s="671"/>
    </row>
    <row r="549" spans="1:6">
      <c r="A549" s="672" t="s">
        <v>196</v>
      </c>
      <c r="B549" s="672"/>
      <c r="C549" s="671" t="s">
        <v>67</v>
      </c>
      <c r="D549" s="671"/>
      <c r="E549" s="671"/>
      <c r="F549" s="671"/>
    </row>
    <row r="550" spans="1:6">
      <c r="A550" s="670" t="s">
        <v>197</v>
      </c>
      <c r="B550" s="670"/>
      <c r="C550" s="671" t="s">
        <v>315</v>
      </c>
      <c r="D550" s="671"/>
      <c r="E550" s="671"/>
      <c r="F550" s="671"/>
    </row>
    <row r="551" spans="1:6" ht="15.75" thickBot="1">
      <c r="A551" s="715" t="s">
        <v>198</v>
      </c>
      <c r="B551" s="715"/>
      <c r="C551" s="671" t="s">
        <v>238</v>
      </c>
      <c r="D551" s="671"/>
      <c r="E551" s="671"/>
      <c r="F551" s="671"/>
    </row>
    <row r="552" spans="1:6">
      <c r="A552" s="716" t="s">
        <v>200</v>
      </c>
      <c r="B552" s="717"/>
      <c r="C552" s="720" t="s">
        <v>201</v>
      </c>
      <c r="D552" s="721"/>
      <c r="E552" s="217"/>
      <c r="F552" s="217"/>
    </row>
    <row r="553" spans="1:6">
      <c r="A553" s="718"/>
      <c r="B553" s="719"/>
      <c r="C553" s="719" t="s">
        <v>202</v>
      </c>
      <c r="D553" s="722"/>
      <c r="E553" s="218"/>
      <c r="F553" s="218"/>
    </row>
    <row r="554" spans="1:6">
      <c r="A554" s="718"/>
      <c r="B554" s="719"/>
      <c r="C554" s="219" t="s">
        <v>203</v>
      </c>
      <c r="D554" s="425" t="s">
        <v>204</v>
      </c>
      <c r="E554" s="217"/>
      <c r="F554" s="217"/>
    </row>
    <row r="555" spans="1:6">
      <c r="A555" s="675" t="s">
        <v>316</v>
      </c>
      <c r="B555" s="676"/>
      <c r="C555" s="234">
        <v>1.67</v>
      </c>
      <c r="D555" s="235">
        <v>1.67</v>
      </c>
      <c r="E555" s="222"/>
      <c r="F555" s="222"/>
    </row>
    <row r="556" spans="1:6">
      <c r="A556" s="673" t="s">
        <v>42</v>
      </c>
      <c r="B556" s="674"/>
      <c r="C556" s="36">
        <v>5.56</v>
      </c>
      <c r="D556" s="187">
        <v>5.56</v>
      </c>
    </row>
    <row r="557" spans="1:6">
      <c r="A557" s="673" t="s">
        <v>69</v>
      </c>
      <c r="B557" s="674"/>
      <c r="C557" s="36">
        <v>50</v>
      </c>
      <c r="D557" s="187">
        <v>50</v>
      </c>
    </row>
    <row r="558" spans="1:6" ht="15.75" thickBot="1">
      <c r="A558" s="728" t="s">
        <v>31</v>
      </c>
      <c r="B558" s="729"/>
      <c r="C558" s="237">
        <v>60</v>
      </c>
      <c r="D558" s="238">
        <v>60</v>
      </c>
    </row>
    <row r="559" spans="1:6" ht="15.75" thickBot="1">
      <c r="A559" s="730" t="s">
        <v>209</v>
      </c>
      <c r="B559" s="731"/>
      <c r="C559" s="223"/>
      <c r="D559" s="224">
        <v>100</v>
      </c>
      <c r="E559" s="225"/>
      <c r="F559" s="225"/>
    </row>
    <row r="560" spans="1:6">
      <c r="A560" s="723"/>
      <c r="B560" s="723"/>
      <c r="C560" s="226"/>
      <c r="D560" s="226"/>
      <c r="E560" s="226"/>
      <c r="F560" s="226"/>
    </row>
    <row r="561" spans="1:6" ht="15.75" thickBot="1">
      <c r="A561" s="708" t="s">
        <v>210</v>
      </c>
      <c r="B561" s="708"/>
      <c r="C561" s="708"/>
      <c r="D561" s="708"/>
      <c r="E561" s="708"/>
      <c r="F561" s="708"/>
    </row>
    <row r="562" spans="1:6">
      <c r="A562" s="709" t="s">
        <v>211</v>
      </c>
      <c r="B562" s="710"/>
      <c r="C562" s="710"/>
      <c r="D562" s="710"/>
      <c r="E562" s="711" t="s">
        <v>212</v>
      </c>
      <c r="F562" s="712"/>
    </row>
    <row r="563" spans="1:6" ht="41.25" thickBot="1">
      <c r="A563" s="227" t="s">
        <v>213</v>
      </c>
      <c r="B563" s="228" t="s">
        <v>214</v>
      </c>
      <c r="C563" s="228" t="s">
        <v>215</v>
      </c>
      <c r="D563" s="228" t="s">
        <v>216</v>
      </c>
      <c r="E563" s="713"/>
      <c r="F563" s="714"/>
    </row>
    <row r="564" spans="1:6" ht="15.75" thickBot="1">
      <c r="A564" s="229" t="s">
        <v>239</v>
      </c>
      <c r="B564" s="230" t="s">
        <v>317</v>
      </c>
      <c r="C564" s="230" t="s">
        <v>318</v>
      </c>
      <c r="D564" s="230" t="s">
        <v>319</v>
      </c>
      <c r="E564" s="736">
        <v>0.65</v>
      </c>
      <c r="F564" s="737"/>
    </row>
    <row r="565" spans="1:6">
      <c r="A565" s="423"/>
      <c r="B565" s="423"/>
      <c r="C565" s="226"/>
      <c r="D565" s="226"/>
      <c r="E565" s="226"/>
      <c r="F565" s="226"/>
    </row>
    <row r="566" spans="1:6">
      <c r="A566" s="723" t="s">
        <v>221</v>
      </c>
      <c r="B566" s="723"/>
      <c r="C566" s="723"/>
      <c r="D566" s="723"/>
      <c r="E566" s="723"/>
      <c r="F566" s="723"/>
    </row>
    <row r="567" spans="1:6">
      <c r="A567" s="734" t="s">
        <v>320</v>
      </c>
      <c r="B567" s="734"/>
      <c r="C567" s="734"/>
      <c r="D567" s="734"/>
      <c r="E567" s="734"/>
      <c r="F567" s="734"/>
    </row>
    <row r="568" spans="1:6">
      <c r="A568" s="735" t="s">
        <v>223</v>
      </c>
      <c r="B568" s="735"/>
      <c r="C568" s="424" t="s">
        <v>237</v>
      </c>
    </row>
    <row r="571" spans="1:6">
      <c r="A571" s="723"/>
      <c r="B571" s="723"/>
      <c r="C571" s="226"/>
      <c r="D571" s="226"/>
      <c r="E571" s="226"/>
      <c r="F571" s="226"/>
    </row>
    <row r="572" spans="1:6">
      <c r="A572" s="670" t="s">
        <v>194</v>
      </c>
      <c r="B572" s="670"/>
      <c r="C572" s="671" t="s">
        <v>125</v>
      </c>
      <c r="D572" s="671"/>
      <c r="E572" s="671"/>
      <c r="F572" s="671"/>
    </row>
    <row r="573" spans="1:6">
      <c r="A573" s="672" t="s">
        <v>196</v>
      </c>
      <c r="B573" s="672"/>
      <c r="C573" s="671" t="s">
        <v>126</v>
      </c>
      <c r="D573" s="671"/>
      <c r="E573" s="671"/>
      <c r="F573" s="671"/>
    </row>
    <row r="574" spans="1:6">
      <c r="A574" s="670" t="s">
        <v>197</v>
      </c>
      <c r="B574" s="670"/>
      <c r="C574" s="671" t="s">
        <v>125</v>
      </c>
      <c r="D574" s="671"/>
      <c r="E574" s="671"/>
      <c r="F574" s="671"/>
    </row>
    <row r="575" spans="1:6" ht="15.75" thickBot="1">
      <c r="A575" s="715" t="s">
        <v>198</v>
      </c>
      <c r="B575" s="715"/>
      <c r="C575" s="671" t="s">
        <v>238</v>
      </c>
      <c r="D575" s="671"/>
      <c r="E575" s="671"/>
      <c r="F575" s="671"/>
    </row>
    <row r="576" spans="1:6">
      <c r="A576" s="716" t="s">
        <v>200</v>
      </c>
      <c r="B576" s="717"/>
      <c r="C576" s="720" t="s">
        <v>201</v>
      </c>
      <c r="D576" s="721"/>
      <c r="E576" s="217"/>
      <c r="F576" s="217"/>
    </row>
    <row r="577" spans="1:6">
      <c r="A577" s="718"/>
      <c r="B577" s="719"/>
      <c r="C577" s="719" t="s">
        <v>202</v>
      </c>
      <c r="D577" s="722"/>
      <c r="E577" s="218"/>
      <c r="F577" s="218"/>
    </row>
    <row r="578" spans="1:6">
      <c r="A578" s="718"/>
      <c r="B578" s="719"/>
      <c r="C578" s="219" t="s">
        <v>203</v>
      </c>
      <c r="D578" s="425" t="s">
        <v>204</v>
      </c>
      <c r="E578" s="217"/>
      <c r="F578" s="217"/>
    </row>
    <row r="579" spans="1:6">
      <c r="A579" s="675" t="s">
        <v>128</v>
      </c>
      <c r="B579" s="676"/>
      <c r="C579" s="234">
        <v>1.1100000000000001</v>
      </c>
      <c r="D579" s="235">
        <v>1.1100000000000001</v>
      </c>
      <c r="E579" s="222"/>
      <c r="F579" s="222"/>
    </row>
    <row r="580" spans="1:6">
      <c r="A580" s="673" t="s">
        <v>42</v>
      </c>
      <c r="B580" s="674"/>
      <c r="C580" s="36">
        <v>5.56</v>
      </c>
      <c r="D580" s="187">
        <v>5.56</v>
      </c>
    </row>
    <row r="581" spans="1:6">
      <c r="A581" s="673" t="s">
        <v>69</v>
      </c>
      <c r="B581" s="674"/>
      <c r="C581" s="36">
        <v>61.11</v>
      </c>
      <c r="D581" s="187">
        <v>61.11</v>
      </c>
    </row>
    <row r="582" spans="1:6" ht="15.75" thickBot="1">
      <c r="A582" s="728" t="s">
        <v>31</v>
      </c>
      <c r="B582" s="729"/>
      <c r="C582" s="237">
        <v>44.44</v>
      </c>
      <c r="D582" s="238">
        <v>44.44</v>
      </c>
    </row>
    <row r="583" spans="1:6" ht="15.75" thickBot="1">
      <c r="A583" s="730" t="s">
        <v>209</v>
      </c>
      <c r="B583" s="731"/>
      <c r="C583" s="223"/>
      <c r="D583" s="224">
        <v>100</v>
      </c>
      <c r="E583" s="225"/>
      <c r="F583" s="225"/>
    </row>
    <row r="584" spans="1:6">
      <c r="A584" s="723"/>
      <c r="B584" s="723"/>
      <c r="C584" s="226"/>
      <c r="D584" s="226"/>
      <c r="E584" s="226"/>
      <c r="F584" s="226"/>
    </row>
    <row r="585" spans="1:6" ht="15.75" thickBot="1">
      <c r="A585" s="708" t="s">
        <v>210</v>
      </c>
      <c r="B585" s="708"/>
      <c r="C585" s="708"/>
      <c r="D585" s="708"/>
      <c r="E585" s="708"/>
      <c r="F585" s="708"/>
    </row>
    <row r="586" spans="1:6">
      <c r="A586" s="709" t="s">
        <v>211</v>
      </c>
      <c r="B586" s="710"/>
      <c r="C586" s="710"/>
      <c r="D586" s="710"/>
      <c r="E586" s="711" t="s">
        <v>212</v>
      </c>
      <c r="F586" s="712"/>
    </row>
    <row r="587" spans="1:6" ht="41.25" thickBot="1">
      <c r="A587" s="227" t="s">
        <v>213</v>
      </c>
      <c r="B587" s="228" t="s">
        <v>214</v>
      </c>
      <c r="C587" s="228" t="s">
        <v>215</v>
      </c>
      <c r="D587" s="228" t="s">
        <v>216</v>
      </c>
      <c r="E587" s="713"/>
      <c r="F587" s="714"/>
    </row>
    <row r="588" spans="1:6" ht="15.75" thickBot="1">
      <c r="A588" s="229" t="s">
        <v>321</v>
      </c>
      <c r="B588" s="230" t="s">
        <v>322</v>
      </c>
      <c r="C588" s="230" t="s">
        <v>323</v>
      </c>
      <c r="D588" s="230" t="s">
        <v>324</v>
      </c>
      <c r="E588" s="736">
        <v>0.79</v>
      </c>
      <c r="F588" s="737"/>
    </row>
    <row r="589" spans="1:6">
      <c r="A589" s="423"/>
      <c r="B589" s="423"/>
      <c r="C589" s="226"/>
      <c r="D589" s="226"/>
      <c r="E589" s="226"/>
      <c r="F589" s="226"/>
    </row>
    <row r="590" spans="1:6">
      <c r="A590" s="723" t="s">
        <v>221</v>
      </c>
      <c r="B590" s="723"/>
      <c r="C590" s="723"/>
      <c r="D590" s="723"/>
      <c r="E590" s="723"/>
      <c r="F590" s="723"/>
    </row>
    <row r="591" spans="1:6">
      <c r="A591" s="734" t="s">
        <v>325</v>
      </c>
      <c r="B591" s="734"/>
      <c r="C591" s="734"/>
      <c r="D591" s="734"/>
      <c r="E591" s="734"/>
      <c r="F591" s="734"/>
    </row>
    <row r="592" spans="1:6">
      <c r="A592" s="735" t="s">
        <v>223</v>
      </c>
      <c r="B592" s="735"/>
      <c r="C592" s="424" t="s">
        <v>237</v>
      </c>
    </row>
    <row r="596" spans="1:6">
      <c r="A596" s="670" t="s">
        <v>194</v>
      </c>
      <c r="B596" s="670"/>
      <c r="C596" s="671" t="s">
        <v>133</v>
      </c>
      <c r="D596" s="671"/>
      <c r="E596" s="671"/>
      <c r="F596" s="671"/>
    </row>
    <row r="597" spans="1:6">
      <c r="A597" s="672" t="s">
        <v>196</v>
      </c>
      <c r="B597" s="672"/>
      <c r="C597" s="671" t="s">
        <v>183</v>
      </c>
      <c r="D597" s="671"/>
      <c r="E597" s="671"/>
      <c r="F597" s="671"/>
    </row>
    <row r="598" spans="1:6">
      <c r="A598" s="670" t="s">
        <v>197</v>
      </c>
      <c r="B598" s="670"/>
      <c r="C598" s="671" t="s">
        <v>133</v>
      </c>
      <c r="D598" s="671"/>
      <c r="E598" s="671"/>
      <c r="F598" s="671"/>
    </row>
    <row r="599" spans="1:6" ht="15.75" thickBot="1">
      <c r="A599" s="715" t="s">
        <v>198</v>
      </c>
      <c r="B599" s="715"/>
      <c r="C599" s="671" t="s">
        <v>238</v>
      </c>
      <c r="D599" s="671"/>
      <c r="E599" s="671"/>
      <c r="F599" s="671"/>
    </row>
    <row r="600" spans="1:6">
      <c r="A600" s="716" t="s">
        <v>200</v>
      </c>
      <c r="B600" s="717"/>
      <c r="C600" s="720" t="s">
        <v>201</v>
      </c>
      <c r="D600" s="721"/>
      <c r="E600" s="217"/>
      <c r="F600" s="217"/>
    </row>
    <row r="601" spans="1:6">
      <c r="A601" s="718"/>
      <c r="B601" s="719"/>
      <c r="C601" s="719" t="s">
        <v>202</v>
      </c>
      <c r="D601" s="722"/>
      <c r="E601" s="218"/>
      <c r="F601" s="218"/>
    </row>
    <row r="602" spans="1:6">
      <c r="A602" s="718"/>
      <c r="B602" s="719"/>
      <c r="C602" s="219" t="s">
        <v>203</v>
      </c>
      <c r="D602" s="425" t="s">
        <v>204</v>
      </c>
      <c r="E602" s="217"/>
      <c r="F602" s="217"/>
    </row>
    <row r="603" spans="1:6">
      <c r="A603" s="675" t="s">
        <v>28</v>
      </c>
      <c r="B603" s="676"/>
      <c r="C603" s="234">
        <v>66.3</v>
      </c>
      <c r="D603" s="235">
        <v>53</v>
      </c>
      <c r="E603" s="222"/>
      <c r="F603" s="222"/>
    </row>
    <row r="604" spans="1:6">
      <c r="A604" s="673" t="s">
        <v>41</v>
      </c>
      <c r="B604" s="674"/>
      <c r="C604" s="36">
        <v>48.9</v>
      </c>
      <c r="D604" s="187">
        <v>43</v>
      </c>
    </row>
    <row r="605" spans="1:6">
      <c r="A605" s="797" t="s">
        <v>64</v>
      </c>
      <c r="B605" s="798"/>
      <c r="C605" s="271">
        <v>8.3000000000000007</v>
      </c>
      <c r="D605" s="272">
        <v>8.3000000000000007</v>
      </c>
    </row>
    <row r="606" spans="1:6" ht="15.75" thickBot="1">
      <c r="A606" s="728" t="s">
        <v>26</v>
      </c>
      <c r="B606" s="729"/>
      <c r="C606" s="237">
        <v>5</v>
      </c>
      <c r="D606" s="238">
        <v>5</v>
      </c>
    </row>
    <row r="607" spans="1:6" ht="15.75" thickBot="1">
      <c r="A607" s="730" t="s">
        <v>209</v>
      </c>
      <c r="B607" s="731"/>
      <c r="C607" s="223"/>
      <c r="D607" s="224">
        <v>100</v>
      </c>
      <c r="E607" s="225"/>
      <c r="F607" s="225"/>
    </row>
    <row r="608" spans="1:6">
      <c r="A608" s="723"/>
      <c r="B608" s="723"/>
      <c r="C608" s="226"/>
      <c r="D608" s="226"/>
      <c r="E608" s="226"/>
      <c r="F608" s="226"/>
    </row>
    <row r="609" spans="1:6" ht="15.75" thickBot="1">
      <c r="A609" s="708" t="s">
        <v>210</v>
      </c>
      <c r="B609" s="708"/>
      <c r="C609" s="708"/>
      <c r="D609" s="708"/>
      <c r="E609" s="708"/>
      <c r="F609" s="708"/>
    </row>
    <row r="610" spans="1:6">
      <c r="A610" s="709" t="s">
        <v>211</v>
      </c>
      <c r="B610" s="710"/>
      <c r="C610" s="710"/>
      <c r="D610" s="710"/>
      <c r="E610" s="711" t="s">
        <v>212</v>
      </c>
      <c r="F610" s="712"/>
    </row>
    <row r="611" spans="1:6" ht="41.25" thickBot="1">
      <c r="A611" s="227" t="s">
        <v>213</v>
      </c>
      <c r="B611" s="228" t="s">
        <v>214</v>
      </c>
      <c r="C611" s="228" t="s">
        <v>215</v>
      </c>
      <c r="D611" s="228" t="s">
        <v>216</v>
      </c>
      <c r="E611" s="713"/>
      <c r="F611" s="714"/>
    </row>
    <row r="612" spans="1:6" ht="15.75" thickBot="1">
      <c r="A612" s="229" t="s">
        <v>326</v>
      </c>
      <c r="B612" s="230" t="s">
        <v>327</v>
      </c>
      <c r="C612" s="230" t="s">
        <v>328</v>
      </c>
      <c r="D612" s="230" t="s">
        <v>329</v>
      </c>
      <c r="E612" s="736">
        <v>6.95</v>
      </c>
      <c r="F612" s="737"/>
    </row>
    <row r="613" spans="1:6">
      <c r="A613" s="423"/>
      <c r="B613" s="423"/>
      <c r="C613" s="226"/>
      <c r="D613" s="226"/>
      <c r="E613" s="226"/>
      <c r="F613" s="226"/>
    </row>
    <row r="614" spans="1:6">
      <c r="A614" s="723" t="s">
        <v>221</v>
      </c>
      <c r="B614" s="723"/>
      <c r="C614" s="723"/>
      <c r="D614" s="723"/>
      <c r="E614" s="723"/>
      <c r="F614" s="723"/>
    </row>
    <row r="615" spans="1:6">
      <c r="A615" s="734" t="s">
        <v>330</v>
      </c>
      <c r="B615" s="734"/>
      <c r="C615" s="734"/>
      <c r="D615" s="734"/>
      <c r="E615" s="734"/>
      <c r="F615" s="734"/>
    </row>
    <row r="616" spans="1:6">
      <c r="A616" s="735" t="s">
        <v>223</v>
      </c>
      <c r="B616" s="735"/>
      <c r="C616" s="424" t="s">
        <v>224</v>
      </c>
    </row>
    <row r="619" spans="1:6">
      <c r="A619" s="723"/>
      <c r="B619" s="723"/>
      <c r="C619" s="226"/>
      <c r="D619" s="226"/>
      <c r="E619" s="226"/>
      <c r="F619" s="226"/>
    </row>
    <row r="620" spans="1:6">
      <c r="A620" s="670" t="s">
        <v>194</v>
      </c>
      <c r="B620" s="670"/>
      <c r="C620" s="671" t="s">
        <v>331</v>
      </c>
      <c r="D620" s="671"/>
      <c r="E620" s="671"/>
      <c r="F620" s="671"/>
    </row>
    <row r="621" spans="1:6">
      <c r="A621" s="672" t="s">
        <v>196</v>
      </c>
      <c r="B621" s="672"/>
      <c r="C621" s="671" t="s">
        <v>132</v>
      </c>
      <c r="D621" s="671"/>
      <c r="E621" s="671"/>
      <c r="F621" s="671"/>
    </row>
    <row r="622" spans="1:6">
      <c r="A622" s="670" t="s">
        <v>197</v>
      </c>
      <c r="B622" s="670"/>
      <c r="C622" s="671" t="s">
        <v>331</v>
      </c>
      <c r="D622" s="671"/>
      <c r="E622" s="671"/>
      <c r="F622" s="671"/>
    </row>
    <row r="623" spans="1:6" ht="15.75" thickBot="1">
      <c r="A623" s="715" t="s">
        <v>198</v>
      </c>
      <c r="B623" s="715"/>
      <c r="C623" s="671" t="s">
        <v>332</v>
      </c>
      <c r="D623" s="671"/>
      <c r="E623" s="671"/>
      <c r="F623" s="671"/>
    </row>
    <row r="624" spans="1:6">
      <c r="A624" s="716" t="s">
        <v>200</v>
      </c>
      <c r="B624" s="717"/>
      <c r="C624" s="720" t="s">
        <v>201</v>
      </c>
      <c r="D624" s="721"/>
      <c r="E624" s="217"/>
      <c r="F624" s="217"/>
    </row>
    <row r="625" spans="1:6">
      <c r="A625" s="718"/>
      <c r="B625" s="719"/>
      <c r="C625" s="719" t="s">
        <v>202</v>
      </c>
      <c r="D625" s="722"/>
      <c r="E625" s="218"/>
      <c r="F625" s="218"/>
    </row>
    <row r="626" spans="1:6">
      <c r="A626" s="718"/>
      <c r="B626" s="719"/>
      <c r="C626" s="219" t="s">
        <v>203</v>
      </c>
      <c r="D626" s="425" t="s">
        <v>204</v>
      </c>
      <c r="E626" s="217"/>
      <c r="F626" s="217"/>
    </row>
    <row r="627" spans="1:6" ht="15.75" thickBot="1">
      <c r="A627" s="738" t="s">
        <v>65</v>
      </c>
      <c r="B627" s="739"/>
      <c r="C627" s="220">
        <v>100</v>
      </c>
      <c r="D627" s="221">
        <v>100</v>
      </c>
      <c r="E627" s="222"/>
      <c r="F627" s="222"/>
    </row>
    <row r="628" spans="1:6" ht="15.75" thickBot="1">
      <c r="A628" s="730" t="s">
        <v>209</v>
      </c>
      <c r="B628" s="731"/>
      <c r="C628" s="223"/>
      <c r="D628" s="224">
        <v>100</v>
      </c>
      <c r="E628" s="225"/>
      <c r="F628" s="225"/>
    </row>
    <row r="629" spans="1:6">
      <c r="A629" s="723"/>
      <c r="B629" s="723"/>
      <c r="C629" s="226"/>
      <c r="D629" s="226"/>
      <c r="E629" s="226"/>
      <c r="F629" s="226"/>
    </row>
    <row r="630" spans="1:6" ht="15.75" thickBot="1">
      <c r="A630" s="708" t="s">
        <v>210</v>
      </c>
      <c r="B630" s="708"/>
      <c r="C630" s="708"/>
      <c r="D630" s="708"/>
      <c r="E630" s="708"/>
      <c r="F630" s="708"/>
    </row>
    <row r="631" spans="1:6">
      <c r="A631" s="709" t="s">
        <v>211</v>
      </c>
      <c r="B631" s="710"/>
      <c r="C631" s="710"/>
      <c r="D631" s="710"/>
      <c r="E631" s="711" t="s">
        <v>212</v>
      </c>
      <c r="F631" s="712"/>
    </row>
    <row r="632" spans="1:6" ht="41.25" thickBot="1">
      <c r="A632" s="227" t="s">
        <v>213</v>
      </c>
      <c r="B632" s="228" t="s">
        <v>214</v>
      </c>
      <c r="C632" s="228" t="s">
        <v>215</v>
      </c>
      <c r="D632" s="228" t="s">
        <v>216</v>
      </c>
      <c r="E632" s="713"/>
      <c r="F632" s="714"/>
    </row>
    <row r="633" spans="1:6" ht="15.75" thickBot="1">
      <c r="A633" s="229" t="s">
        <v>333</v>
      </c>
      <c r="B633" s="230" t="s">
        <v>334</v>
      </c>
      <c r="C633" s="230" t="s">
        <v>335</v>
      </c>
      <c r="D633" s="230" t="s">
        <v>336</v>
      </c>
      <c r="E633" s="736">
        <v>0</v>
      </c>
      <c r="F633" s="737"/>
    </row>
    <row r="634" spans="1:6">
      <c r="A634" s="423"/>
      <c r="B634" s="423"/>
      <c r="C634" s="226"/>
      <c r="D634" s="226"/>
      <c r="E634" s="226"/>
      <c r="F634" s="226"/>
    </row>
    <row r="635" spans="1:6">
      <c r="A635" s="723" t="s">
        <v>221</v>
      </c>
      <c r="B635" s="723"/>
      <c r="C635" s="723"/>
      <c r="D635" s="723"/>
      <c r="E635" s="723"/>
      <c r="F635" s="723"/>
    </row>
    <row r="636" spans="1:6">
      <c r="A636" s="734" t="s">
        <v>337</v>
      </c>
      <c r="B636" s="734"/>
      <c r="C636" s="734"/>
      <c r="D636" s="734"/>
      <c r="E636" s="734"/>
      <c r="F636" s="734"/>
    </row>
    <row r="637" spans="1:6">
      <c r="A637" s="735" t="s">
        <v>223</v>
      </c>
      <c r="B637" s="735"/>
      <c r="C637" s="424" t="s">
        <v>237</v>
      </c>
    </row>
    <row r="641" spans="1:6">
      <c r="A641" s="670" t="s">
        <v>194</v>
      </c>
      <c r="B641" s="670"/>
      <c r="C641" s="671" t="s">
        <v>486</v>
      </c>
      <c r="D641" s="671"/>
      <c r="E641" s="671"/>
      <c r="F641" s="671"/>
    </row>
    <row r="642" spans="1:6">
      <c r="A642" s="672" t="s">
        <v>196</v>
      </c>
      <c r="B642" s="672"/>
      <c r="C642" s="671" t="s">
        <v>487</v>
      </c>
      <c r="D642" s="671"/>
      <c r="E642" s="671"/>
      <c r="F642" s="671"/>
    </row>
    <row r="643" spans="1:6">
      <c r="A643" s="670" t="s">
        <v>197</v>
      </c>
      <c r="B643" s="670"/>
      <c r="C643" s="671" t="s">
        <v>486</v>
      </c>
      <c r="D643" s="671"/>
      <c r="E643" s="671"/>
      <c r="F643" s="671"/>
    </row>
    <row r="644" spans="1:6" ht="15.75" thickBot="1">
      <c r="A644" s="715" t="s">
        <v>198</v>
      </c>
      <c r="B644" s="715"/>
      <c r="C644" s="671" t="s">
        <v>306</v>
      </c>
      <c r="D644" s="671"/>
      <c r="E644" s="671"/>
      <c r="F644" s="671"/>
    </row>
    <row r="645" spans="1:6">
      <c r="A645" s="716" t="s">
        <v>200</v>
      </c>
      <c r="B645" s="717"/>
      <c r="C645" s="720" t="s">
        <v>201</v>
      </c>
      <c r="D645" s="721"/>
      <c r="E645" s="217"/>
      <c r="F645" s="217"/>
    </row>
    <row r="646" spans="1:6">
      <c r="A646" s="718"/>
      <c r="B646" s="719"/>
      <c r="C646" s="719" t="s">
        <v>202</v>
      </c>
      <c r="D646" s="722"/>
      <c r="E646" s="218"/>
      <c r="F646" s="218"/>
    </row>
    <row r="647" spans="1:6">
      <c r="A647" s="718"/>
      <c r="B647" s="719"/>
      <c r="C647" s="219" t="s">
        <v>203</v>
      </c>
      <c r="D647" s="425" t="s">
        <v>204</v>
      </c>
      <c r="E647" s="217"/>
      <c r="F647" s="217"/>
    </row>
    <row r="648" spans="1:6">
      <c r="A648" s="675" t="s">
        <v>488</v>
      </c>
      <c r="B648" s="676"/>
      <c r="C648" s="234">
        <v>0</v>
      </c>
      <c r="D648" s="235">
        <v>25</v>
      </c>
      <c r="E648" s="222"/>
      <c r="F648" s="222"/>
    </row>
    <row r="649" spans="1:6">
      <c r="A649" s="673" t="s">
        <v>31</v>
      </c>
      <c r="B649" s="674"/>
      <c r="C649" s="36">
        <v>75</v>
      </c>
      <c r="D649" s="187">
        <v>75</v>
      </c>
    </row>
    <row r="650" spans="1:6">
      <c r="A650" s="673" t="s">
        <v>64</v>
      </c>
      <c r="B650" s="674"/>
      <c r="C650" s="36">
        <v>7.5</v>
      </c>
      <c r="D650" s="187">
        <v>7.5</v>
      </c>
    </row>
    <row r="651" spans="1:6" ht="15.75" thickBot="1">
      <c r="A651" s="728" t="s">
        <v>378</v>
      </c>
      <c r="B651" s="729"/>
      <c r="C651" s="237">
        <v>4</v>
      </c>
      <c r="D651" s="238">
        <v>3.5</v>
      </c>
    </row>
    <row r="652" spans="1:6" ht="15.75" thickBot="1">
      <c r="A652" s="730" t="s">
        <v>209</v>
      </c>
      <c r="B652" s="731"/>
      <c r="C652" s="223"/>
      <c r="D652" s="224">
        <v>100</v>
      </c>
      <c r="E652" s="225"/>
      <c r="F652" s="225"/>
    </row>
    <row r="653" spans="1:6">
      <c r="A653" s="723"/>
      <c r="B653" s="723"/>
      <c r="C653" s="226"/>
      <c r="D653" s="226"/>
      <c r="E653" s="226"/>
      <c r="F653" s="226"/>
    </row>
    <row r="654" spans="1:6" ht="15.75" thickBot="1">
      <c r="A654" s="708" t="s">
        <v>210</v>
      </c>
      <c r="B654" s="708"/>
      <c r="C654" s="708"/>
      <c r="D654" s="708"/>
      <c r="E654" s="708"/>
      <c r="F654" s="708"/>
    </row>
    <row r="655" spans="1:6">
      <c r="A655" s="709" t="s">
        <v>211</v>
      </c>
      <c r="B655" s="710"/>
      <c r="C655" s="710"/>
      <c r="D655" s="710"/>
      <c r="E655" s="711" t="s">
        <v>212</v>
      </c>
      <c r="F655" s="712"/>
    </row>
    <row r="656" spans="1:6" ht="41.25" thickBot="1">
      <c r="A656" s="227" t="s">
        <v>213</v>
      </c>
      <c r="B656" s="228" t="s">
        <v>214</v>
      </c>
      <c r="C656" s="228" t="s">
        <v>215</v>
      </c>
      <c r="D656" s="228" t="s">
        <v>216</v>
      </c>
      <c r="E656" s="713"/>
      <c r="F656" s="714"/>
    </row>
    <row r="657" spans="1:6" ht="15.75" thickBot="1">
      <c r="A657" s="229" t="s">
        <v>314</v>
      </c>
      <c r="B657" s="230" t="s">
        <v>244</v>
      </c>
      <c r="C657" s="230" t="s">
        <v>311</v>
      </c>
      <c r="D657" s="230" t="s">
        <v>489</v>
      </c>
      <c r="E657" s="736">
        <v>1.4</v>
      </c>
      <c r="F657" s="737"/>
    </row>
    <row r="658" spans="1:6">
      <c r="A658" s="423"/>
      <c r="B658" s="423"/>
      <c r="C658" s="226"/>
      <c r="D658" s="226"/>
      <c r="E658" s="226"/>
      <c r="F658" s="226"/>
    </row>
    <row r="659" spans="1:6">
      <c r="A659" s="723" t="s">
        <v>221</v>
      </c>
      <c r="B659" s="723"/>
      <c r="C659" s="723"/>
      <c r="D659" s="723"/>
      <c r="E659" s="723"/>
      <c r="F659" s="723"/>
    </row>
    <row r="660" spans="1:6">
      <c r="A660" s="734" t="s">
        <v>490</v>
      </c>
      <c r="B660" s="734"/>
      <c r="C660" s="734"/>
      <c r="D660" s="734"/>
      <c r="E660" s="734"/>
      <c r="F660" s="734"/>
    </row>
    <row r="661" spans="1:6">
      <c r="A661" s="735" t="s">
        <v>223</v>
      </c>
      <c r="B661" s="735"/>
      <c r="C661" s="424" t="s">
        <v>224</v>
      </c>
    </row>
    <row r="664" spans="1:6">
      <c r="A664" s="723"/>
      <c r="B664" s="723"/>
      <c r="C664" s="226"/>
      <c r="D664" s="226"/>
      <c r="E664" s="226"/>
      <c r="F664" s="226"/>
    </row>
    <row r="665" spans="1:6">
      <c r="A665" s="670" t="s">
        <v>194</v>
      </c>
      <c r="B665" s="670"/>
      <c r="C665" s="671" t="s">
        <v>341</v>
      </c>
      <c r="D665" s="671"/>
      <c r="E665" s="671"/>
      <c r="F665" s="671"/>
    </row>
    <row r="666" spans="1:6">
      <c r="A666" s="672" t="s">
        <v>196</v>
      </c>
      <c r="B666" s="672"/>
      <c r="C666" s="671" t="s">
        <v>90</v>
      </c>
      <c r="D666" s="671"/>
      <c r="E666" s="671"/>
      <c r="F666" s="671"/>
    </row>
    <row r="667" spans="1:6">
      <c r="A667" s="670" t="s">
        <v>197</v>
      </c>
      <c r="B667" s="670"/>
      <c r="C667" s="671" t="s">
        <v>341</v>
      </c>
      <c r="D667" s="671"/>
      <c r="E667" s="671"/>
      <c r="F667" s="671"/>
    </row>
    <row r="668" spans="1:6" ht="15.75" thickBot="1">
      <c r="A668" s="715" t="s">
        <v>198</v>
      </c>
      <c r="B668" s="715"/>
      <c r="C668" s="671" t="s">
        <v>199</v>
      </c>
      <c r="D668" s="671"/>
      <c r="E668" s="671"/>
      <c r="F668" s="671"/>
    </row>
    <row r="669" spans="1:6">
      <c r="A669" s="716" t="s">
        <v>200</v>
      </c>
      <c r="B669" s="717"/>
      <c r="C669" s="720" t="s">
        <v>201</v>
      </c>
      <c r="D669" s="721"/>
      <c r="E669" s="217"/>
      <c r="F669" s="217"/>
    </row>
    <row r="670" spans="1:6">
      <c r="A670" s="718"/>
      <c r="B670" s="719"/>
      <c r="C670" s="719" t="s">
        <v>202</v>
      </c>
      <c r="D670" s="722"/>
      <c r="E670" s="218"/>
      <c r="F670" s="218"/>
    </row>
    <row r="671" spans="1:6">
      <c r="A671" s="718"/>
      <c r="B671" s="719"/>
      <c r="C671" s="219" t="s">
        <v>203</v>
      </c>
      <c r="D671" s="425" t="s">
        <v>204</v>
      </c>
      <c r="E671" s="217"/>
      <c r="F671" s="217"/>
    </row>
    <row r="672" spans="1:6">
      <c r="A672" s="675" t="s">
        <v>23</v>
      </c>
      <c r="B672" s="676"/>
      <c r="C672" s="234">
        <v>105</v>
      </c>
      <c r="D672" s="235">
        <v>73.5</v>
      </c>
      <c r="E672" s="222"/>
      <c r="F672" s="222"/>
    </row>
    <row r="673" spans="1:6">
      <c r="A673" s="732" t="s">
        <v>342</v>
      </c>
      <c r="B673" s="733"/>
      <c r="C673" s="36">
        <v>0</v>
      </c>
      <c r="D673" s="187">
        <v>71.3</v>
      </c>
    </row>
    <row r="674" spans="1:6">
      <c r="A674" s="673" t="s">
        <v>62</v>
      </c>
      <c r="B674" s="674"/>
      <c r="C674" s="36">
        <v>28</v>
      </c>
      <c r="D674" s="187">
        <v>28</v>
      </c>
    </row>
    <row r="675" spans="1:6">
      <c r="A675" s="673" t="s">
        <v>39</v>
      </c>
      <c r="B675" s="674"/>
      <c r="C675" s="36">
        <v>2.5</v>
      </c>
      <c r="D675" s="187">
        <v>2.5</v>
      </c>
    </row>
    <row r="676" spans="1:6" ht="15.75" thickBot="1">
      <c r="A676" s="728" t="s">
        <v>89</v>
      </c>
      <c r="B676" s="729"/>
      <c r="C676" s="237">
        <v>0.25</v>
      </c>
      <c r="D676" s="238">
        <v>0.25</v>
      </c>
    </row>
    <row r="677" spans="1:6" ht="15.75" thickBot="1">
      <c r="A677" s="730" t="s">
        <v>209</v>
      </c>
      <c r="B677" s="731"/>
      <c r="C677" s="223"/>
      <c r="D677" s="224">
        <v>100</v>
      </c>
      <c r="E677" s="225"/>
      <c r="F677" s="225"/>
    </row>
    <row r="678" spans="1:6">
      <c r="A678" s="723"/>
      <c r="B678" s="723"/>
      <c r="C678" s="226"/>
      <c r="D678" s="226"/>
      <c r="E678" s="226"/>
      <c r="F678" s="226"/>
    </row>
    <row r="679" spans="1:6" ht="15.75" thickBot="1">
      <c r="A679" s="708" t="s">
        <v>210</v>
      </c>
      <c r="B679" s="708"/>
      <c r="C679" s="708"/>
      <c r="D679" s="708"/>
      <c r="E679" s="708"/>
      <c r="F679" s="708"/>
    </row>
    <row r="680" spans="1:6">
      <c r="A680" s="709" t="s">
        <v>211</v>
      </c>
      <c r="B680" s="710"/>
      <c r="C680" s="710"/>
      <c r="D680" s="710"/>
      <c r="E680" s="711" t="s">
        <v>212</v>
      </c>
      <c r="F680" s="712"/>
    </row>
    <row r="681" spans="1:6" ht="41.25" thickBot="1">
      <c r="A681" s="227" t="s">
        <v>213</v>
      </c>
      <c r="B681" s="228" t="s">
        <v>214</v>
      </c>
      <c r="C681" s="228" t="s">
        <v>215</v>
      </c>
      <c r="D681" s="228" t="s">
        <v>216</v>
      </c>
      <c r="E681" s="713"/>
      <c r="F681" s="714"/>
    </row>
    <row r="682" spans="1:6" ht="15.75" thickBot="1">
      <c r="A682" s="229" t="s">
        <v>343</v>
      </c>
      <c r="B682" s="230" t="s">
        <v>344</v>
      </c>
      <c r="C682" s="230" t="s">
        <v>345</v>
      </c>
      <c r="D682" s="230" t="s">
        <v>346</v>
      </c>
      <c r="E682" s="736">
        <v>2.09</v>
      </c>
      <c r="F682" s="737"/>
    </row>
    <row r="683" spans="1:6">
      <c r="A683" s="423"/>
      <c r="B683" s="423"/>
      <c r="C683" s="226"/>
      <c r="D683" s="226"/>
      <c r="E683" s="226"/>
      <c r="F683" s="226"/>
    </row>
    <row r="684" spans="1:6">
      <c r="A684" s="723" t="s">
        <v>221</v>
      </c>
      <c r="B684" s="723"/>
      <c r="C684" s="723"/>
      <c r="D684" s="723"/>
      <c r="E684" s="723"/>
      <c r="F684" s="723"/>
    </row>
    <row r="685" spans="1:6">
      <c r="A685" s="734" t="s">
        <v>347</v>
      </c>
      <c r="B685" s="734"/>
      <c r="C685" s="734"/>
      <c r="D685" s="734"/>
      <c r="E685" s="734"/>
      <c r="F685" s="734"/>
    </row>
    <row r="686" spans="1:6">
      <c r="A686" s="735" t="s">
        <v>223</v>
      </c>
      <c r="B686" s="735"/>
      <c r="C686" s="424" t="s">
        <v>237</v>
      </c>
    </row>
    <row r="690" spans="1:6">
      <c r="A690" s="670" t="s">
        <v>194</v>
      </c>
      <c r="B690" s="670"/>
      <c r="C690" s="671" t="s">
        <v>491</v>
      </c>
      <c r="D690" s="671"/>
      <c r="E690" s="671"/>
      <c r="F690" s="671"/>
    </row>
    <row r="691" spans="1:6">
      <c r="A691" s="672" t="s">
        <v>196</v>
      </c>
      <c r="B691" s="672"/>
      <c r="C691" s="671" t="s">
        <v>386</v>
      </c>
      <c r="D691" s="671"/>
      <c r="E691" s="671"/>
      <c r="F691" s="671"/>
    </row>
    <row r="692" spans="1:6">
      <c r="A692" s="670" t="s">
        <v>197</v>
      </c>
      <c r="B692" s="670"/>
      <c r="C692" s="671" t="s">
        <v>491</v>
      </c>
      <c r="D692" s="671"/>
      <c r="E692" s="671"/>
      <c r="F692" s="671"/>
    </row>
    <row r="693" spans="1:6" ht="15.75" thickBot="1">
      <c r="A693" s="715" t="s">
        <v>198</v>
      </c>
      <c r="B693" s="715"/>
      <c r="C693" s="671" t="s">
        <v>492</v>
      </c>
      <c r="D693" s="671"/>
      <c r="E693" s="671"/>
      <c r="F693" s="671"/>
    </row>
    <row r="694" spans="1:6">
      <c r="A694" s="716" t="s">
        <v>200</v>
      </c>
      <c r="B694" s="717"/>
      <c r="C694" s="720" t="s">
        <v>201</v>
      </c>
      <c r="D694" s="721"/>
      <c r="E694" s="217"/>
      <c r="F694" s="217"/>
    </row>
    <row r="695" spans="1:6">
      <c r="A695" s="718"/>
      <c r="B695" s="719"/>
      <c r="C695" s="719" t="s">
        <v>202</v>
      </c>
      <c r="D695" s="722"/>
      <c r="E695" s="218"/>
      <c r="F695" s="218"/>
    </row>
    <row r="696" spans="1:6">
      <c r="A696" s="718"/>
      <c r="B696" s="719"/>
      <c r="C696" s="219" t="s">
        <v>203</v>
      </c>
      <c r="D696" s="425" t="s">
        <v>204</v>
      </c>
      <c r="E696" s="217"/>
      <c r="F696" s="217"/>
    </row>
    <row r="697" spans="1:6">
      <c r="A697" s="675" t="s">
        <v>27</v>
      </c>
      <c r="B697" s="676"/>
      <c r="C697" s="234">
        <v>103.3</v>
      </c>
      <c r="D697" s="235">
        <v>81</v>
      </c>
      <c r="E697" s="222"/>
      <c r="F697" s="222"/>
    </row>
    <row r="698" spans="1:6">
      <c r="A698" s="732" t="s">
        <v>493</v>
      </c>
      <c r="B698" s="733"/>
      <c r="C698" s="36">
        <v>0</v>
      </c>
      <c r="D698" s="187">
        <v>0</v>
      </c>
    </row>
    <row r="699" spans="1:6">
      <c r="A699" s="673" t="s">
        <v>388</v>
      </c>
      <c r="B699" s="674"/>
      <c r="C699" s="36">
        <v>16.5</v>
      </c>
      <c r="D699" s="187">
        <v>15</v>
      </c>
    </row>
    <row r="700" spans="1:6">
      <c r="A700" s="673" t="s">
        <v>494</v>
      </c>
      <c r="B700" s="674"/>
      <c r="C700" s="36">
        <v>16.5</v>
      </c>
      <c r="D700" s="187">
        <v>15</v>
      </c>
    </row>
    <row r="701" spans="1:6">
      <c r="A701" s="732" t="s">
        <v>495</v>
      </c>
      <c r="B701" s="733"/>
      <c r="C701" s="36">
        <v>0</v>
      </c>
      <c r="D701" s="187">
        <v>0</v>
      </c>
    </row>
    <row r="702" spans="1:6">
      <c r="A702" s="673" t="s">
        <v>392</v>
      </c>
      <c r="B702" s="674"/>
      <c r="C702" s="36">
        <v>0.64</v>
      </c>
      <c r="D702" s="187">
        <v>0.5</v>
      </c>
    </row>
    <row r="703" spans="1:6" ht="15.75" thickBot="1">
      <c r="A703" s="728" t="s">
        <v>26</v>
      </c>
      <c r="B703" s="729"/>
      <c r="C703" s="237">
        <v>5</v>
      </c>
      <c r="D703" s="238">
        <v>5</v>
      </c>
    </row>
    <row r="704" spans="1:6" ht="15.75" thickBot="1">
      <c r="A704" s="730" t="s">
        <v>209</v>
      </c>
      <c r="B704" s="731"/>
      <c r="C704" s="223"/>
      <c r="D704" s="224">
        <v>100</v>
      </c>
      <c r="E704" s="225"/>
      <c r="F704" s="225"/>
    </row>
    <row r="705" spans="1:6">
      <c r="A705" s="723"/>
      <c r="B705" s="723"/>
      <c r="C705" s="226"/>
      <c r="D705" s="226"/>
      <c r="E705" s="226"/>
      <c r="F705" s="226"/>
    </row>
    <row r="706" spans="1:6" ht="15.75" thickBot="1">
      <c r="A706" s="708" t="s">
        <v>210</v>
      </c>
      <c r="B706" s="708"/>
      <c r="C706" s="708"/>
      <c r="D706" s="708"/>
      <c r="E706" s="708"/>
      <c r="F706" s="708"/>
    </row>
    <row r="707" spans="1:6">
      <c r="A707" s="709" t="s">
        <v>211</v>
      </c>
      <c r="B707" s="710"/>
      <c r="C707" s="710"/>
      <c r="D707" s="710"/>
      <c r="E707" s="711" t="s">
        <v>212</v>
      </c>
      <c r="F707" s="712"/>
    </row>
    <row r="708" spans="1:6" ht="41.25" thickBot="1">
      <c r="A708" s="227" t="s">
        <v>213</v>
      </c>
      <c r="B708" s="228" t="s">
        <v>214</v>
      </c>
      <c r="C708" s="228" t="s">
        <v>215</v>
      </c>
      <c r="D708" s="228" t="s">
        <v>216</v>
      </c>
      <c r="E708" s="713"/>
      <c r="F708" s="714"/>
    </row>
    <row r="709" spans="1:6" ht="15.75" thickBot="1">
      <c r="A709" s="229" t="s">
        <v>496</v>
      </c>
      <c r="B709" s="230" t="s">
        <v>497</v>
      </c>
      <c r="C709" s="230" t="s">
        <v>498</v>
      </c>
      <c r="D709" s="230" t="s">
        <v>499</v>
      </c>
      <c r="E709" s="736">
        <v>10.1</v>
      </c>
      <c r="F709" s="737"/>
    </row>
    <row r="710" spans="1:6">
      <c r="A710" s="423"/>
      <c r="B710" s="423"/>
      <c r="C710" s="226"/>
      <c r="D710" s="226"/>
      <c r="E710" s="226"/>
      <c r="F710" s="226"/>
    </row>
    <row r="711" spans="1:6">
      <c r="A711" s="723" t="s">
        <v>221</v>
      </c>
      <c r="B711" s="723"/>
      <c r="C711" s="723"/>
      <c r="D711" s="723"/>
      <c r="E711" s="723"/>
      <c r="F711" s="723"/>
    </row>
    <row r="712" spans="1:6">
      <c r="A712" s="734" t="s">
        <v>500</v>
      </c>
      <c r="B712" s="734"/>
      <c r="C712" s="734"/>
      <c r="D712" s="734"/>
      <c r="E712" s="734"/>
      <c r="F712" s="734"/>
    </row>
    <row r="713" spans="1:6">
      <c r="A713" s="735" t="s">
        <v>223</v>
      </c>
      <c r="B713" s="735"/>
      <c r="C713" s="424" t="s">
        <v>237</v>
      </c>
    </row>
    <row r="717" spans="1:6">
      <c r="A717" s="670" t="s">
        <v>194</v>
      </c>
      <c r="B717" s="670"/>
      <c r="C717" s="671" t="s">
        <v>348</v>
      </c>
      <c r="D717" s="671"/>
      <c r="E717" s="671"/>
      <c r="F717" s="671"/>
    </row>
    <row r="718" spans="1:6">
      <c r="A718" s="672" t="s">
        <v>196</v>
      </c>
      <c r="B718" s="672"/>
      <c r="C718" s="671" t="s">
        <v>117</v>
      </c>
      <c r="D718" s="671"/>
      <c r="E718" s="671"/>
      <c r="F718" s="671"/>
    </row>
    <row r="719" spans="1:6">
      <c r="A719" s="670" t="s">
        <v>197</v>
      </c>
      <c r="B719" s="670"/>
      <c r="C719" s="671" t="s">
        <v>348</v>
      </c>
      <c r="D719" s="671"/>
      <c r="E719" s="671"/>
      <c r="F719" s="671"/>
    </row>
    <row r="720" spans="1:6" ht="15.75" thickBot="1">
      <c r="A720" s="715" t="s">
        <v>198</v>
      </c>
      <c r="B720" s="715"/>
      <c r="C720" s="671" t="s">
        <v>199</v>
      </c>
      <c r="D720" s="671"/>
      <c r="E720" s="671"/>
      <c r="F720" s="671"/>
    </row>
    <row r="721" spans="1:6">
      <c r="A721" s="716" t="s">
        <v>200</v>
      </c>
      <c r="B721" s="717"/>
      <c r="C721" s="720" t="s">
        <v>201</v>
      </c>
      <c r="D721" s="721"/>
      <c r="E721" s="217"/>
      <c r="F721" s="217"/>
    </row>
    <row r="722" spans="1:6">
      <c r="A722" s="718"/>
      <c r="B722" s="719"/>
      <c r="C722" s="719" t="s">
        <v>202</v>
      </c>
      <c r="D722" s="722"/>
      <c r="E722" s="218"/>
      <c r="F722" s="218"/>
    </row>
    <row r="723" spans="1:6">
      <c r="A723" s="718"/>
      <c r="B723" s="719"/>
      <c r="C723" s="219" t="s">
        <v>203</v>
      </c>
      <c r="D723" s="425" t="s">
        <v>204</v>
      </c>
      <c r="E723" s="217"/>
      <c r="F723" s="217"/>
    </row>
    <row r="724" spans="1:6">
      <c r="A724" s="675" t="s">
        <v>122</v>
      </c>
      <c r="B724" s="676"/>
      <c r="C724" s="234">
        <v>5</v>
      </c>
      <c r="D724" s="235">
        <v>5</v>
      </c>
      <c r="E724" s="222"/>
      <c r="F724" s="222"/>
    </row>
    <row r="725" spans="1:6">
      <c r="A725" s="673" t="s">
        <v>349</v>
      </c>
      <c r="B725" s="674"/>
      <c r="C725" s="36">
        <v>5</v>
      </c>
      <c r="D725" s="187">
        <v>5</v>
      </c>
    </row>
    <row r="726" spans="1:6">
      <c r="A726" s="673" t="s">
        <v>124</v>
      </c>
      <c r="B726" s="674"/>
      <c r="C726" s="36">
        <v>5</v>
      </c>
      <c r="D726" s="187">
        <v>5</v>
      </c>
    </row>
    <row r="727" spans="1:6">
      <c r="A727" s="673" t="s">
        <v>350</v>
      </c>
      <c r="B727" s="674"/>
      <c r="C727" s="36">
        <v>5</v>
      </c>
      <c r="D727" s="187">
        <v>5</v>
      </c>
    </row>
    <row r="728" spans="1:6">
      <c r="A728" s="673" t="s">
        <v>98</v>
      </c>
      <c r="B728" s="674"/>
      <c r="C728" s="36">
        <v>12</v>
      </c>
      <c r="D728" s="187">
        <v>12</v>
      </c>
    </row>
    <row r="729" spans="1:6">
      <c r="A729" s="673" t="s">
        <v>62</v>
      </c>
      <c r="B729" s="674"/>
      <c r="C729" s="36">
        <v>75</v>
      </c>
      <c r="D729" s="187">
        <v>75</v>
      </c>
    </row>
    <row r="730" spans="1:6">
      <c r="A730" s="673" t="s">
        <v>39</v>
      </c>
      <c r="B730" s="674"/>
      <c r="C730" s="36">
        <v>3</v>
      </c>
      <c r="D730" s="187">
        <v>3</v>
      </c>
    </row>
    <row r="731" spans="1:6">
      <c r="A731" s="673" t="s">
        <v>64</v>
      </c>
      <c r="B731" s="674"/>
      <c r="C731" s="36">
        <v>3</v>
      </c>
      <c r="D731" s="187">
        <v>3</v>
      </c>
    </row>
    <row r="732" spans="1:6" ht="15.75" thickBot="1">
      <c r="A732" s="728" t="s">
        <v>89</v>
      </c>
      <c r="B732" s="729"/>
      <c r="C732" s="237">
        <v>0.25</v>
      </c>
      <c r="D732" s="238">
        <v>0.25</v>
      </c>
    </row>
    <row r="733" spans="1:6" ht="15.75" thickBot="1">
      <c r="A733" s="730" t="s">
        <v>209</v>
      </c>
      <c r="B733" s="731"/>
      <c r="C733" s="223"/>
      <c r="D733" s="224">
        <v>100</v>
      </c>
      <c r="E733" s="225"/>
      <c r="F733" s="225"/>
    </row>
    <row r="734" spans="1:6">
      <c r="A734" s="723"/>
      <c r="B734" s="723"/>
      <c r="C734" s="226"/>
      <c r="D734" s="226"/>
      <c r="E734" s="226"/>
      <c r="F734" s="226"/>
    </row>
    <row r="735" spans="1:6" ht="15.75" thickBot="1">
      <c r="A735" s="708" t="s">
        <v>210</v>
      </c>
      <c r="B735" s="708"/>
      <c r="C735" s="708"/>
      <c r="D735" s="708"/>
      <c r="E735" s="708"/>
      <c r="F735" s="708"/>
    </row>
    <row r="736" spans="1:6">
      <c r="A736" s="709" t="s">
        <v>211</v>
      </c>
      <c r="B736" s="710"/>
      <c r="C736" s="710"/>
      <c r="D736" s="710"/>
      <c r="E736" s="711" t="s">
        <v>212</v>
      </c>
      <c r="F736" s="712"/>
    </row>
    <row r="737" spans="1:6" ht="41.25" thickBot="1">
      <c r="A737" s="227" t="s">
        <v>213</v>
      </c>
      <c r="B737" s="228" t="s">
        <v>214</v>
      </c>
      <c r="C737" s="228" t="s">
        <v>215</v>
      </c>
      <c r="D737" s="228" t="s">
        <v>216</v>
      </c>
      <c r="E737" s="713"/>
      <c r="F737" s="714"/>
    </row>
    <row r="738" spans="1:6" ht="15.75" thickBot="1">
      <c r="A738" s="229" t="s">
        <v>351</v>
      </c>
      <c r="B738" s="230" t="s">
        <v>352</v>
      </c>
      <c r="C738" s="230" t="s">
        <v>339</v>
      </c>
      <c r="D738" s="230" t="s">
        <v>353</v>
      </c>
      <c r="E738" s="736">
        <v>0.45</v>
      </c>
      <c r="F738" s="737"/>
    </row>
    <row r="739" spans="1:6">
      <c r="A739" s="423"/>
      <c r="B739" s="423"/>
      <c r="C739" s="226"/>
      <c r="D739" s="226"/>
      <c r="E739" s="226"/>
      <c r="F739" s="226"/>
    </row>
    <row r="740" spans="1:6">
      <c r="A740" s="723" t="s">
        <v>221</v>
      </c>
      <c r="B740" s="723"/>
      <c r="C740" s="723"/>
      <c r="D740" s="723"/>
      <c r="E740" s="723"/>
      <c r="F740" s="723"/>
    </row>
    <row r="741" spans="1:6">
      <c r="A741" s="734" t="s">
        <v>354</v>
      </c>
      <c r="B741" s="734"/>
      <c r="C741" s="734"/>
      <c r="D741" s="734"/>
      <c r="E741" s="734"/>
      <c r="F741" s="734"/>
    </row>
    <row r="742" spans="1:6">
      <c r="A742" s="735" t="s">
        <v>223</v>
      </c>
      <c r="B742" s="735"/>
      <c r="C742" s="424" t="s">
        <v>237</v>
      </c>
    </row>
    <row r="746" spans="1:6">
      <c r="A746" s="668" t="s">
        <v>194</v>
      </c>
      <c r="B746" s="668"/>
      <c r="C746" s="669" t="s">
        <v>530</v>
      </c>
      <c r="D746" s="669"/>
      <c r="E746" s="669"/>
      <c r="F746" s="669"/>
    </row>
    <row r="747" spans="1:6">
      <c r="A747" s="679" t="s">
        <v>196</v>
      </c>
      <c r="B747" s="679"/>
      <c r="C747" s="669" t="s">
        <v>531</v>
      </c>
      <c r="D747" s="669"/>
      <c r="E747" s="669"/>
      <c r="F747" s="669"/>
    </row>
    <row r="748" spans="1:6">
      <c r="A748" s="668" t="s">
        <v>197</v>
      </c>
      <c r="B748" s="668"/>
      <c r="C748" s="669" t="s">
        <v>530</v>
      </c>
      <c r="D748" s="669"/>
      <c r="E748" s="669"/>
      <c r="F748" s="669"/>
    </row>
    <row r="749" spans="1:6" ht="15.75" thickBot="1">
      <c r="A749" s="684" t="s">
        <v>198</v>
      </c>
      <c r="B749" s="684"/>
      <c r="C749" s="669" t="s">
        <v>199</v>
      </c>
      <c r="D749" s="669"/>
      <c r="E749" s="669"/>
      <c r="F749" s="669"/>
    </row>
    <row r="750" spans="1:6">
      <c r="A750" s="685" t="s">
        <v>200</v>
      </c>
      <c r="B750" s="686"/>
      <c r="C750" s="689" t="s">
        <v>201</v>
      </c>
      <c r="D750" s="690"/>
      <c r="E750" s="452"/>
      <c r="F750" s="452"/>
    </row>
    <row r="751" spans="1:6">
      <c r="A751" s="687"/>
      <c r="B751" s="688"/>
      <c r="C751" s="688" t="s">
        <v>202</v>
      </c>
      <c r="D751" s="691"/>
      <c r="E751" s="453"/>
      <c r="F751" s="453"/>
    </row>
    <row r="752" spans="1:6">
      <c r="A752" s="687"/>
      <c r="B752" s="688"/>
      <c r="C752" s="454" t="s">
        <v>203</v>
      </c>
      <c r="D752" s="455" t="s">
        <v>204</v>
      </c>
      <c r="E752" s="452"/>
      <c r="F752" s="452"/>
    </row>
    <row r="753" spans="1:6">
      <c r="A753" s="692" t="s">
        <v>122</v>
      </c>
      <c r="B753" s="693"/>
      <c r="C753" s="456">
        <v>10</v>
      </c>
      <c r="D753" s="457">
        <v>10</v>
      </c>
      <c r="E753" s="458"/>
      <c r="F753" s="458"/>
    </row>
    <row r="754" spans="1:6">
      <c r="A754" s="680" t="s">
        <v>349</v>
      </c>
      <c r="B754" s="681"/>
      <c r="C754" s="459">
        <v>10</v>
      </c>
      <c r="D754" s="460">
        <v>10</v>
      </c>
      <c r="E754" s="304"/>
      <c r="F754" s="304"/>
    </row>
    <row r="755" spans="1:6">
      <c r="A755" s="680" t="s">
        <v>98</v>
      </c>
      <c r="B755" s="681"/>
      <c r="C755" s="459">
        <v>12</v>
      </c>
      <c r="D755" s="460">
        <v>12</v>
      </c>
      <c r="E755" s="304"/>
      <c r="F755" s="304"/>
    </row>
    <row r="756" spans="1:6">
      <c r="A756" s="680" t="s">
        <v>62</v>
      </c>
      <c r="B756" s="681"/>
      <c r="C756" s="459">
        <v>75</v>
      </c>
      <c r="D756" s="460">
        <v>75</v>
      </c>
      <c r="E756" s="304"/>
      <c r="F756" s="304"/>
    </row>
    <row r="757" spans="1:6">
      <c r="A757" s="680" t="s">
        <v>64</v>
      </c>
      <c r="B757" s="681"/>
      <c r="C757" s="459">
        <v>3</v>
      </c>
      <c r="D757" s="460">
        <v>3</v>
      </c>
      <c r="E757" s="304"/>
      <c r="F757" s="304"/>
    </row>
    <row r="758" spans="1:6">
      <c r="A758" s="680" t="s">
        <v>39</v>
      </c>
      <c r="B758" s="681"/>
      <c r="C758" s="459">
        <v>3</v>
      </c>
      <c r="D758" s="460">
        <v>3</v>
      </c>
      <c r="E758" s="304"/>
      <c r="F758" s="304"/>
    </row>
    <row r="759" spans="1:6" ht="15.75" thickBot="1">
      <c r="A759" s="682" t="s">
        <v>89</v>
      </c>
      <c r="B759" s="683"/>
      <c r="C759" s="461">
        <v>0.25</v>
      </c>
      <c r="D759" s="462">
        <v>0.25</v>
      </c>
      <c r="E759" s="304"/>
      <c r="F759" s="304"/>
    </row>
    <row r="760" spans="1:6" ht="15.75" thickBot="1">
      <c r="A760" s="697" t="s">
        <v>209</v>
      </c>
      <c r="B760" s="698"/>
      <c r="C760" s="463"/>
      <c r="D760" s="464">
        <v>100</v>
      </c>
      <c r="E760" s="465"/>
      <c r="F760" s="465"/>
    </row>
    <row r="761" spans="1:6">
      <c r="A761" s="694"/>
      <c r="B761" s="694"/>
      <c r="C761" s="466"/>
      <c r="D761" s="466"/>
      <c r="E761" s="466"/>
      <c r="F761" s="466"/>
    </row>
    <row r="762" spans="1:6" ht="15.75" thickBot="1">
      <c r="A762" s="699" t="s">
        <v>210</v>
      </c>
      <c r="B762" s="699"/>
      <c r="C762" s="699"/>
      <c r="D762" s="699"/>
      <c r="E762" s="699"/>
      <c r="F762" s="699"/>
    </row>
    <row r="763" spans="1:6">
      <c r="A763" s="700" t="s">
        <v>211</v>
      </c>
      <c r="B763" s="701"/>
      <c r="C763" s="701"/>
      <c r="D763" s="701"/>
      <c r="E763" s="702" t="s">
        <v>212</v>
      </c>
      <c r="F763" s="703"/>
    </row>
    <row r="764" spans="1:6" ht="51.75" thickBot="1">
      <c r="A764" s="467" t="s">
        <v>213</v>
      </c>
      <c r="B764" s="468" t="s">
        <v>214</v>
      </c>
      <c r="C764" s="468" t="s">
        <v>215</v>
      </c>
      <c r="D764" s="468" t="s">
        <v>216</v>
      </c>
      <c r="E764" s="704"/>
      <c r="F764" s="705"/>
    </row>
    <row r="765" spans="1:6" ht="15.75" thickBot="1">
      <c r="A765" s="469" t="s">
        <v>537</v>
      </c>
      <c r="B765" s="470" t="s">
        <v>536</v>
      </c>
      <c r="C765" s="470" t="s">
        <v>535</v>
      </c>
      <c r="D765" s="470" t="s">
        <v>534</v>
      </c>
      <c r="E765" s="706">
        <v>0.98</v>
      </c>
      <c r="F765" s="707"/>
    </row>
    <row r="766" spans="1:6">
      <c r="A766" s="471"/>
      <c r="B766" s="471"/>
      <c r="C766" s="466"/>
      <c r="D766" s="466"/>
      <c r="E766" s="466"/>
      <c r="F766" s="466"/>
    </row>
    <row r="767" spans="1:6">
      <c r="A767" s="694" t="s">
        <v>221</v>
      </c>
      <c r="B767" s="694"/>
      <c r="C767" s="694"/>
      <c r="D767" s="694"/>
      <c r="E767" s="694"/>
      <c r="F767" s="694"/>
    </row>
    <row r="768" spans="1:6">
      <c r="A768" s="695" t="s">
        <v>533</v>
      </c>
      <c r="B768" s="695"/>
      <c r="C768" s="695"/>
      <c r="D768" s="695"/>
      <c r="E768" s="695"/>
      <c r="F768" s="695"/>
    </row>
    <row r="769" spans="1:6">
      <c r="A769" s="696" t="s">
        <v>223</v>
      </c>
      <c r="B769" s="696"/>
      <c r="C769" s="304" t="s">
        <v>237</v>
      </c>
      <c r="D769" s="304"/>
      <c r="E769" s="304"/>
      <c r="F769" s="304"/>
    </row>
    <row r="770" spans="1:6">
      <c r="A770" s="304"/>
      <c r="B770" s="304"/>
      <c r="C770" s="304"/>
      <c r="D770" s="304"/>
      <c r="E770" s="304"/>
      <c r="F770" s="304"/>
    </row>
    <row r="771" spans="1:6">
      <c r="A771" s="304"/>
      <c r="B771" s="304"/>
      <c r="C771" s="304"/>
      <c r="D771" s="304"/>
      <c r="E771" s="304"/>
      <c r="F771" s="304"/>
    </row>
    <row r="772" spans="1:6">
      <c r="A772" s="304"/>
      <c r="B772" s="304"/>
      <c r="C772" s="304"/>
      <c r="D772" s="304"/>
      <c r="E772" s="304"/>
      <c r="F772" s="304"/>
    </row>
    <row r="773" spans="1:6">
      <c r="A773" s="670" t="s">
        <v>194</v>
      </c>
      <c r="B773" s="670"/>
      <c r="C773" s="671" t="s">
        <v>57</v>
      </c>
      <c r="D773" s="671"/>
      <c r="E773" s="671"/>
      <c r="F773" s="671"/>
    </row>
    <row r="774" spans="1:6">
      <c r="A774" s="672" t="s">
        <v>196</v>
      </c>
      <c r="B774" s="672"/>
      <c r="C774" s="671" t="s">
        <v>58</v>
      </c>
      <c r="D774" s="671"/>
      <c r="E774" s="671"/>
      <c r="F774" s="671"/>
    </row>
    <row r="775" spans="1:6">
      <c r="A775" s="670" t="s">
        <v>197</v>
      </c>
      <c r="B775" s="670"/>
      <c r="C775" s="671" t="s">
        <v>57</v>
      </c>
      <c r="D775" s="671"/>
      <c r="E775" s="671"/>
      <c r="F775" s="671"/>
    </row>
    <row r="776" spans="1:6" ht="15.75" thickBot="1">
      <c r="A776" s="715" t="s">
        <v>198</v>
      </c>
      <c r="B776" s="715"/>
      <c r="C776" s="671" t="s">
        <v>199</v>
      </c>
      <c r="D776" s="671"/>
      <c r="E776" s="671"/>
      <c r="F776" s="671"/>
    </row>
    <row r="777" spans="1:6">
      <c r="A777" s="716" t="s">
        <v>200</v>
      </c>
      <c r="B777" s="717"/>
      <c r="C777" s="720" t="s">
        <v>201</v>
      </c>
      <c r="D777" s="721"/>
      <c r="E777" s="217"/>
      <c r="F777" s="217"/>
    </row>
    <row r="778" spans="1:6">
      <c r="A778" s="718"/>
      <c r="B778" s="719"/>
      <c r="C778" s="719" t="s">
        <v>202</v>
      </c>
      <c r="D778" s="722"/>
      <c r="E778" s="218"/>
      <c r="F778" s="218"/>
    </row>
    <row r="779" spans="1:6">
      <c r="A779" s="718"/>
      <c r="B779" s="719"/>
      <c r="C779" s="219" t="s">
        <v>203</v>
      </c>
      <c r="D779" s="425" t="s">
        <v>204</v>
      </c>
      <c r="E779" s="217"/>
      <c r="F779" s="217"/>
    </row>
    <row r="780" spans="1:6">
      <c r="A780" s="675" t="s">
        <v>61</v>
      </c>
      <c r="B780" s="676"/>
      <c r="C780" s="234">
        <v>70</v>
      </c>
      <c r="D780" s="235">
        <v>69</v>
      </c>
      <c r="E780" s="222"/>
      <c r="F780" s="222"/>
    </row>
    <row r="781" spans="1:6">
      <c r="A781" s="673" t="s">
        <v>62</v>
      </c>
      <c r="B781" s="674"/>
      <c r="C781" s="36">
        <v>35</v>
      </c>
      <c r="D781" s="187">
        <v>35</v>
      </c>
    </row>
    <row r="782" spans="1:6">
      <c r="A782" s="673" t="s">
        <v>60</v>
      </c>
      <c r="B782" s="674"/>
      <c r="C782" s="36">
        <v>7</v>
      </c>
      <c r="D782" s="187">
        <v>7</v>
      </c>
    </row>
    <row r="783" spans="1:6">
      <c r="A783" s="673" t="s">
        <v>65</v>
      </c>
      <c r="B783" s="674"/>
      <c r="C783" s="36">
        <v>5</v>
      </c>
      <c r="D783" s="187">
        <v>5</v>
      </c>
    </row>
    <row r="784" spans="1:6">
      <c r="A784" s="673" t="s">
        <v>59</v>
      </c>
      <c r="B784" s="674"/>
      <c r="C784" s="36">
        <v>3</v>
      </c>
      <c r="D784" s="187">
        <v>3</v>
      </c>
    </row>
    <row r="785" spans="1:6">
      <c r="A785" s="673" t="s">
        <v>64</v>
      </c>
      <c r="B785" s="674"/>
      <c r="C785" s="36">
        <v>2</v>
      </c>
      <c r="D785" s="187">
        <v>2</v>
      </c>
    </row>
    <row r="786" spans="1:6" ht="15.75" thickBot="1">
      <c r="A786" s="728" t="s">
        <v>39</v>
      </c>
      <c r="B786" s="729"/>
      <c r="C786" s="237">
        <v>2</v>
      </c>
      <c r="D786" s="238">
        <v>2</v>
      </c>
    </row>
    <row r="787" spans="1:6" ht="15.75" thickBot="1">
      <c r="A787" s="730" t="s">
        <v>209</v>
      </c>
      <c r="B787" s="731"/>
      <c r="C787" s="223"/>
      <c r="D787" s="224">
        <v>100</v>
      </c>
      <c r="E787" s="225"/>
      <c r="F787" s="225"/>
    </row>
    <row r="788" spans="1:6">
      <c r="A788" s="723"/>
      <c r="B788" s="723"/>
      <c r="C788" s="226"/>
      <c r="D788" s="226"/>
      <c r="E788" s="226"/>
      <c r="F788" s="226"/>
    </row>
    <row r="789" spans="1:6" ht="15.75" thickBot="1">
      <c r="A789" s="708" t="s">
        <v>210</v>
      </c>
      <c r="B789" s="708"/>
      <c r="C789" s="708"/>
      <c r="D789" s="708"/>
      <c r="E789" s="708"/>
      <c r="F789" s="708"/>
    </row>
    <row r="790" spans="1:6">
      <c r="A790" s="709" t="s">
        <v>211</v>
      </c>
      <c r="B790" s="710"/>
      <c r="C790" s="710"/>
      <c r="D790" s="710"/>
      <c r="E790" s="711" t="s">
        <v>212</v>
      </c>
      <c r="F790" s="712"/>
    </row>
    <row r="791" spans="1:6" ht="41.25" thickBot="1">
      <c r="A791" s="227" t="s">
        <v>213</v>
      </c>
      <c r="B791" s="228" t="s">
        <v>214</v>
      </c>
      <c r="C791" s="228" t="s">
        <v>215</v>
      </c>
      <c r="D791" s="228" t="s">
        <v>216</v>
      </c>
      <c r="E791" s="713"/>
      <c r="F791" s="714"/>
    </row>
    <row r="792" spans="1:6" ht="15.75" thickBot="1">
      <c r="A792" s="229" t="s">
        <v>356</v>
      </c>
      <c r="B792" s="230" t="s">
        <v>357</v>
      </c>
      <c r="C792" s="230" t="s">
        <v>358</v>
      </c>
      <c r="D792" s="230" t="s">
        <v>359</v>
      </c>
      <c r="E792" s="736">
        <v>0.56000000000000005</v>
      </c>
      <c r="F792" s="737"/>
    </row>
    <row r="793" spans="1:6">
      <c r="A793" s="423"/>
      <c r="B793" s="423"/>
      <c r="C793" s="226"/>
      <c r="D793" s="226"/>
      <c r="E793" s="226"/>
      <c r="F793" s="226"/>
    </row>
    <row r="794" spans="1:6">
      <c r="A794" s="723" t="s">
        <v>221</v>
      </c>
      <c r="B794" s="723"/>
      <c r="C794" s="723"/>
      <c r="D794" s="723"/>
      <c r="E794" s="723"/>
      <c r="F794" s="723"/>
    </row>
    <row r="795" spans="1:6">
      <c r="A795" s="734" t="s">
        <v>360</v>
      </c>
      <c r="B795" s="734"/>
      <c r="C795" s="734"/>
      <c r="D795" s="734"/>
      <c r="E795" s="734"/>
      <c r="F795" s="734"/>
    </row>
    <row r="796" spans="1:6">
      <c r="A796" s="735" t="s">
        <v>223</v>
      </c>
      <c r="B796" s="735"/>
      <c r="C796" s="424" t="s">
        <v>355</v>
      </c>
    </row>
    <row r="800" spans="1:6">
      <c r="A800" s="670" t="s">
        <v>194</v>
      </c>
      <c r="B800" s="670"/>
      <c r="C800" s="671" t="s">
        <v>413</v>
      </c>
      <c r="D800" s="671"/>
      <c r="E800" s="671"/>
      <c r="F800" s="671"/>
    </row>
    <row r="801" spans="1:6">
      <c r="A801" s="672" t="s">
        <v>196</v>
      </c>
      <c r="B801" s="672"/>
      <c r="C801" s="671" t="s">
        <v>407</v>
      </c>
      <c r="D801" s="671"/>
      <c r="E801" s="671"/>
      <c r="F801" s="671"/>
    </row>
    <row r="802" spans="1:6">
      <c r="A802" s="670" t="s">
        <v>197</v>
      </c>
      <c r="B802" s="670"/>
      <c r="C802" s="671" t="s">
        <v>413</v>
      </c>
      <c r="D802" s="671"/>
      <c r="E802" s="671"/>
      <c r="F802" s="671"/>
    </row>
    <row r="803" spans="1:6" ht="15.75" thickBot="1">
      <c r="A803" s="715" t="s">
        <v>198</v>
      </c>
      <c r="B803" s="715"/>
      <c r="C803" s="671" t="s">
        <v>199</v>
      </c>
      <c r="D803" s="671"/>
      <c r="E803" s="671"/>
      <c r="F803" s="671"/>
    </row>
    <row r="804" spans="1:6">
      <c r="A804" s="716" t="s">
        <v>200</v>
      </c>
      <c r="B804" s="717"/>
      <c r="C804" s="720" t="s">
        <v>201</v>
      </c>
      <c r="D804" s="721"/>
      <c r="E804" s="217"/>
      <c r="F804" s="217"/>
    </row>
    <row r="805" spans="1:6">
      <c r="A805" s="718"/>
      <c r="B805" s="719"/>
      <c r="C805" s="719" t="s">
        <v>202</v>
      </c>
      <c r="D805" s="722"/>
      <c r="E805" s="218"/>
      <c r="F805" s="218"/>
    </row>
    <row r="806" spans="1:6">
      <c r="A806" s="718"/>
      <c r="B806" s="719"/>
      <c r="C806" s="219" t="s">
        <v>203</v>
      </c>
      <c r="D806" s="425" t="s">
        <v>204</v>
      </c>
      <c r="E806" s="217"/>
      <c r="F806" s="217"/>
    </row>
    <row r="807" spans="1:6">
      <c r="A807" s="675" t="s">
        <v>61</v>
      </c>
      <c r="B807" s="676"/>
      <c r="C807" s="234">
        <v>75</v>
      </c>
      <c r="D807" s="235">
        <v>73.5</v>
      </c>
      <c r="E807" s="222"/>
      <c r="F807" s="222"/>
    </row>
    <row r="808" spans="1:6">
      <c r="A808" s="673" t="s">
        <v>175</v>
      </c>
      <c r="B808" s="674"/>
      <c r="C808" s="36">
        <v>7</v>
      </c>
      <c r="D808" s="187">
        <v>7</v>
      </c>
    </row>
    <row r="809" spans="1:6">
      <c r="A809" s="673" t="s">
        <v>62</v>
      </c>
      <c r="B809" s="674"/>
      <c r="C809" s="36">
        <v>21</v>
      </c>
      <c r="D809" s="187">
        <v>21</v>
      </c>
    </row>
    <row r="810" spans="1:6">
      <c r="A810" s="673" t="s">
        <v>65</v>
      </c>
      <c r="B810" s="674"/>
      <c r="C810" s="36">
        <v>10</v>
      </c>
      <c r="D810" s="187">
        <v>10</v>
      </c>
    </row>
    <row r="811" spans="1:6">
      <c r="A811" s="673" t="s">
        <v>64</v>
      </c>
      <c r="B811" s="674"/>
      <c r="C811" s="36">
        <v>6</v>
      </c>
      <c r="D811" s="187">
        <v>6</v>
      </c>
    </row>
    <row r="812" spans="1:6" ht="15.75" thickBot="1">
      <c r="A812" s="728" t="s">
        <v>39</v>
      </c>
      <c r="B812" s="729"/>
      <c r="C812" s="237">
        <v>1</v>
      </c>
      <c r="D812" s="238">
        <v>1</v>
      </c>
    </row>
    <row r="813" spans="1:6" ht="15.75" thickBot="1">
      <c r="A813" s="730" t="s">
        <v>209</v>
      </c>
      <c r="B813" s="731"/>
      <c r="C813" s="223"/>
      <c r="D813" s="224">
        <v>100</v>
      </c>
      <c r="E813" s="225"/>
      <c r="F813" s="225"/>
    </row>
    <row r="814" spans="1:6">
      <c r="A814" s="723"/>
      <c r="B814" s="723"/>
      <c r="C814" s="226"/>
      <c r="D814" s="226"/>
      <c r="E814" s="226"/>
      <c r="F814" s="226"/>
    </row>
    <row r="815" spans="1:6" ht="15.75" thickBot="1">
      <c r="A815" s="708" t="s">
        <v>210</v>
      </c>
      <c r="B815" s="708"/>
      <c r="C815" s="708"/>
      <c r="D815" s="708"/>
      <c r="E815" s="708"/>
      <c r="F815" s="708"/>
    </row>
    <row r="816" spans="1:6">
      <c r="A816" s="709" t="s">
        <v>211</v>
      </c>
      <c r="B816" s="710"/>
      <c r="C816" s="710"/>
      <c r="D816" s="710"/>
      <c r="E816" s="711" t="s">
        <v>212</v>
      </c>
      <c r="F816" s="712"/>
    </row>
    <row r="817" spans="1:6" ht="41.25" thickBot="1">
      <c r="A817" s="227" t="s">
        <v>213</v>
      </c>
      <c r="B817" s="228" t="s">
        <v>214</v>
      </c>
      <c r="C817" s="228" t="s">
        <v>215</v>
      </c>
      <c r="D817" s="228" t="s">
        <v>216</v>
      </c>
      <c r="E817" s="713"/>
      <c r="F817" s="714"/>
    </row>
    <row r="818" spans="1:6" ht="15.75" thickBot="1">
      <c r="A818" s="229" t="s">
        <v>412</v>
      </c>
      <c r="B818" s="230" t="s">
        <v>411</v>
      </c>
      <c r="C818" s="230" t="s">
        <v>410</v>
      </c>
      <c r="D818" s="230" t="s">
        <v>409</v>
      </c>
      <c r="E818" s="736">
        <v>0.25</v>
      </c>
      <c r="F818" s="737"/>
    </row>
    <row r="819" spans="1:6">
      <c r="A819" s="423"/>
      <c r="B819" s="423"/>
      <c r="C819" s="226"/>
      <c r="D819" s="226"/>
      <c r="E819" s="226"/>
      <c r="F819" s="226"/>
    </row>
    <row r="820" spans="1:6">
      <c r="A820" s="723" t="s">
        <v>221</v>
      </c>
      <c r="B820" s="723"/>
      <c r="C820" s="723"/>
      <c r="D820" s="723"/>
      <c r="E820" s="723"/>
      <c r="F820" s="723"/>
    </row>
    <row r="821" spans="1:6">
      <c r="A821" s="734" t="s">
        <v>419</v>
      </c>
      <c r="B821" s="734"/>
      <c r="C821" s="734"/>
      <c r="D821" s="734"/>
      <c r="E821" s="734"/>
      <c r="F821" s="734"/>
    </row>
    <row r="822" spans="1:6">
      <c r="A822" s="735" t="s">
        <v>223</v>
      </c>
      <c r="B822" s="735"/>
      <c r="C822" s="424" t="s">
        <v>237</v>
      </c>
    </row>
  </sheetData>
  <mergeCells count="830">
    <mergeCell ref="A385:B385"/>
    <mergeCell ref="A386:F386"/>
    <mergeCell ref="A387:D387"/>
    <mergeCell ref="E387:F388"/>
    <mergeCell ref="E389:F389"/>
    <mergeCell ref="A391:F391"/>
    <mergeCell ref="A392:F392"/>
    <mergeCell ref="A393:B393"/>
    <mergeCell ref="C427:F427"/>
    <mergeCell ref="A401:B403"/>
    <mergeCell ref="C401:D401"/>
    <mergeCell ref="C402:D402"/>
    <mergeCell ref="A404:B404"/>
    <mergeCell ref="A405:B405"/>
    <mergeCell ref="A406:B406"/>
    <mergeCell ref="A398:B398"/>
    <mergeCell ref="C398:F398"/>
    <mergeCell ref="A399:B399"/>
    <mergeCell ref="C399:F399"/>
    <mergeCell ref="A400:B400"/>
    <mergeCell ref="C400:F400"/>
    <mergeCell ref="A397:B397"/>
    <mergeCell ref="C397:F397"/>
    <mergeCell ref="C428:F428"/>
    <mergeCell ref="C429:F429"/>
    <mergeCell ref="A430:B430"/>
    <mergeCell ref="C430:F430"/>
    <mergeCell ref="A431:B433"/>
    <mergeCell ref="C431:D431"/>
    <mergeCell ref="C432:D432"/>
    <mergeCell ref="A434:B434"/>
    <mergeCell ref="C97:F97"/>
    <mergeCell ref="A256:B256"/>
    <mergeCell ref="A257:B257"/>
    <mergeCell ref="A258:B258"/>
    <mergeCell ref="A259:B259"/>
    <mergeCell ref="A260:F260"/>
    <mergeCell ref="A261:D261"/>
    <mergeCell ref="E261:F262"/>
    <mergeCell ref="E263:F263"/>
    <mergeCell ref="A265:F265"/>
    <mergeCell ref="A266:F266"/>
    <mergeCell ref="A267:B267"/>
    <mergeCell ref="A270:B270"/>
    <mergeCell ref="E109:F110"/>
    <mergeCell ref="E111:F111"/>
    <mergeCell ref="A113:F113"/>
    <mergeCell ref="A272:B272"/>
    <mergeCell ref="C272:F272"/>
    <mergeCell ref="A273:B273"/>
    <mergeCell ref="C273:F273"/>
    <mergeCell ref="A515:B515"/>
    <mergeCell ref="A508:F508"/>
    <mergeCell ref="A74:B74"/>
    <mergeCell ref="C74:F74"/>
    <mergeCell ref="A75:B75"/>
    <mergeCell ref="C75:F75"/>
    <mergeCell ref="A76:B76"/>
    <mergeCell ref="C76:F76"/>
    <mergeCell ref="A77:B77"/>
    <mergeCell ref="C77:F77"/>
    <mergeCell ref="A78:B80"/>
    <mergeCell ref="C78:D78"/>
    <mergeCell ref="C79:D79"/>
    <mergeCell ref="A81:B81"/>
    <mergeCell ref="A82:B82"/>
    <mergeCell ref="A83:B83"/>
    <mergeCell ref="A84:F84"/>
    <mergeCell ref="A85:D85"/>
    <mergeCell ref="E85:F86"/>
    <mergeCell ref="E87:F87"/>
    <mergeCell ref="C493:D493"/>
    <mergeCell ref="A495:B495"/>
    <mergeCell ref="A488:B488"/>
    <mergeCell ref="C488:F488"/>
    <mergeCell ref="A489:B489"/>
    <mergeCell ref="C489:F489"/>
    <mergeCell ref="A490:B490"/>
    <mergeCell ref="C490:F490"/>
    <mergeCell ref="A784:B784"/>
    <mergeCell ref="A776:B776"/>
    <mergeCell ref="C776:F776"/>
    <mergeCell ref="A777:B779"/>
    <mergeCell ref="A645:B647"/>
    <mergeCell ref="C645:D645"/>
    <mergeCell ref="C646:D646"/>
    <mergeCell ref="A648:B648"/>
    <mergeCell ref="A649:B649"/>
    <mergeCell ref="A650:B650"/>
    <mergeCell ref="A642:B642"/>
    <mergeCell ref="C642:F642"/>
    <mergeCell ref="A643:B643"/>
    <mergeCell ref="A644:B644"/>
    <mergeCell ref="E657:F657"/>
    <mergeCell ref="A659:F659"/>
    <mergeCell ref="A509:D509"/>
    <mergeCell ref="E509:F510"/>
    <mergeCell ref="E511:F511"/>
    <mergeCell ref="A513:F513"/>
    <mergeCell ref="A514:F514"/>
    <mergeCell ref="A712:F712"/>
    <mergeCell ref="A713:B713"/>
    <mergeCell ref="A704:B704"/>
    <mergeCell ref="A705:B705"/>
    <mergeCell ref="A706:F706"/>
    <mergeCell ref="A707:D707"/>
    <mergeCell ref="E707:F708"/>
    <mergeCell ref="A660:F660"/>
    <mergeCell ref="A661:B661"/>
    <mergeCell ref="A651:B651"/>
    <mergeCell ref="A652:B652"/>
    <mergeCell ref="A653:B653"/>
    <mergeCell ref="A654:F654"/>
    <mergeCell ref="A655:D655"/>
    <mergeCell ref="E655:F656"/>
    <mergeCell ref="A685:F685"/>
    <mergeCell ref="A686:B686"/>
    <mergeCell ref="A678:B678"/>
    <mergeCell ref="A679:F679"/>
    <mergeCell ref="A803:B803"/>
    <mergeCell ref="C803:F803"/>
    <mergeCell ref="A804:B806"/>
    <mergeCell ref="C804:D804"/>
    <mergeCell ref="C805:D805"/>
    <mergeCell ref="A807:B807"/>
    <mergeCell ref="A810:B810"/>
    <mergeCell ref="A811:B811"/>
    <mergeCell ref="A711:F711"/>
    <mergeCell ref="A801:B801"/>
    <mergeCell ref="C801:F801"/>
    <mergeCell ref="A802:B802"/>
    <mergeCell ref="C802:F802"/>
    <mergeCell ref="C777:D777"/>
    <mergeCell ref="C778:D778"/>
    <mergeCell ref="A780:B780"/>
    <mergeCell ref="A773:B773"/>
    <mergeCell ref="C773:F773"/>
    <mergeCell ref="A774:B774"/>
    <mergeCell ref="C774:F774"/>
    <mergeCell ref="A775:B775"/>
    <mergeCell ref="A794:F794"/>
    <mergeCell ref="A785:B785"/>
    <mergeCell ref="A786:B786"/>
    <mergeCell ref="A821:F821"/>
    <mergeCell ref="A822:B822"/>
    <mergeCell ref="A814:B814"/>
    <mergeCell ref="A815:F815"/>
    <mergeCell ref="A816:D816"/>
    <mergeCell ref="E816:F817"/>
    <mergeCell ref="E818:F818"/>
    <mergeCell ref="A820:F820"/>
    <mergeCell ref="A808:B808"/>
    <mergeCell ref="A809:B809"/>
    <mergeCell ref="A812:B812"/>
    <mergeCell ref="A813:B813"/>
    <mergeCell ref="C775:F775"/>
    <mergeCell ref="A800:B800"/>
    <mergeCell ref="C800:F800"/>
    <mergeCell ref="A787:B787"/>
    <mergeCell ref="A788:B788"/>
    <mergeCell ref="A789:F789"/>
    <mergeCell ref="A790:D790"/>
    <mergeCell ref="E790:F791"/>
    <mergeCell ref="E792:F792"/>
    <mergeCell ref="A781:B781"/>
    <mergeCell ref="A782:B782"/>
    <mergeCell ref="A783:B783"/>
    <mergeCell ref="A795:F795"/>
    <mergeCell ref="A796:B796"/>
    <mergeCell ref="A736:D736"/>
    <mergeCell ref="E736:F737"/>
    <mergeCell ref="E738:F738"/>
    <mergeCell ref="A740:F740"/>
    <mergeCell ref="A741:F741"/>
    <mergeCell ref="A742:B742"/>
    <mergeCell ref="A730:B730"/>
    <mergeCell ref="A731:B731"/>
    <mergeCell ref="A732:B732"/>
    <mergeCell ref="A733:B733"/>
    <mergeCell ref="A734:B734"/>
    <mergeCell ref="A735:F735"/>
    <mergeCell ref="A717:B717"/>
    <mergeCell ref="C717:F717"/>
    <mergeCell ref="A718:B718"/>
    <mergeCell ref="C718:F718"/>
    <mergeCell ref="A690:B690"/>
    <mergeCell ref="C690:F690"/>
    <mergeCell ref="A691:B691"/>
    <mergeCell ref="C691:F691"/>
    <mergeCell ref="A692:B692"/>
    <mergeCell ref="C692:F692"/>
    <mergeCell ref="E709:F709"/>
    <mergeCell ref="A698:B698"/>
    <mergeCell ref="A699:B699"/>
    <mergeCell ref="A700:B700"/>
    <mergeCell ref="A701:B701"/>
    <mergeCell ref="A702:B702"/>
    <mergeCell ref="A703:B703"/>
    <mergeCell ref="A693:B693"/>
    <mergeCell ref="C693:F693"/>
    <mergeCell ref="A694:B696"/>
    <mergeCell ref="C694:D694"/>
    <mergeCell ref="C695:D695"/>
    <mergeCell ref="A697:B697"/>
    <mergeCell ref="A727:B727"/>
    <mergeCell ref="A728:B728"/>
    <mergeCell ref="A729:B729"/>
    <mergeCell ref="A719:B719"/>
    <mergeCell ref="C719:F719"/>
    <mergeCell ref="A720:B720"/>
    <mergeCell ref="C720:F720"/>
    <mergeCell ref="A721:B723"/>
    <mergeCell ref="C721:D721"/>
    <mergeCell ref="C722:D722"/>
    <mergeCell ref="A724:B724"/>
    <mergeCell ref="A725:B725"/>
    <mergeCell ref="A726:B726"/>
    <mergeCell ref="A674:B674"/>
    <mergeCell ref="A675:B675"/>
    <mergeCell ref="A676:B676"/>
    <mergeCell ref="A677:B677"/>
    <mergeCell ref="A680:D680"/>
    <mergeCell ref="E680:F681"/>
    <mergeCell ref="E682:F682"/>
    <mergeCell ref="A684:F684"/>
    <mergeCell ref="A667:B667"/>
    <mergeCell ref="C667:F667"/>
    <mergeCell ref="A668:B668"/>
    <mergeCell ref="C668:F668"/>
    <mergeCell ref="A669:B671"/>
    <mergeCell ref="C669:D669"/>
    <mergeCell ref="C670:D670"/>
    <mergeCell ref="A672:B672"/>
    <mergeCell ref="A673:B673"/>
    <mergeCell ref="A665:B665"/>
    <mergeCell ref="C665:F665"/>
    <mergeCell ref="A666:B666"/>
    <mergeCell ref="C666:F666"/>
    <mergeCell ref="C643:F643"/>
    <mergeCell ref="C644:F644"/>
    <mergeCell ref="A641:B641"/>
    <mergeCell ref="C641:F641"/>
    <mergeCell ref="A635:F635"/>
    <mergeCell ref="A636:F636"/>
    <mergeCell ref="A637:B637"/>
    <mergeCell ref="A664:B664"/>
    <mergeCell ref="A628:B628"/>
    <mergeCell ref="A629:B629"/>
    <mergeCell ref="A630:F630"/>
    <mergeCell ref="A631:D631"/>
    <mergeCell ref="E631:F632"/>
    <mergeCell ref="E633:F633"/>
    <mergeCell ref="A623:B623"/>
    <mergeCell ref="C623:F623"/>
    <mergeCell ref="A624:B626"/>
    <mergeCell ref="C624:D624"/>
    <mergeCell ref="C625:D625"/>
    <mergeCell ref="A627:B627"/>
    <mergeCell ref="A619:B619"/>
    <mergeCell ref="A620:B620"/>
    <mergeCell ref="C620:F620"/>
    <mergeCell ref="A621:B621"/>
    <mergeCell ref="C621:F621"/>
    <mergeCell ref="A622:B622"/>
    <mergeCell ref="C622:F622"/>
    <mergeCell ref="A610:D610"/>
    <mergeCell ref="E610:F611"/>
    <mergeCell ref="E612:F612"/>
    <mergeCell ref="A614:F614"/>
    <mergeCell ref="A615:F615"/>
    <mergeCell ref="A616:B616"/>
    <mergeCell ref="A604:B604"/>
    <mergeCell ref="A605:B605"/>
    <mergeCell ref="A606:B606"/>
    <mergeCell ref="A607:B607"/>
    <mergeCell ref="A608:B608"/>
    <mergeCell ref="A609:F609"/>
    <mergeCell ref="A599:B599"/>
    <mergeCell ref="C599:F599"/>
    <mergeCell ref="A600:B602"/>
    <mergeCell ref="C600:D600"/>
    <mergeCell ref="C601:D601"/>
    <mergeCell ref="A603:B603"/>
    <mergeCell ref="A592:B592"/>
    <mergeCell ref="A596:B596"/>
    <mergeCell ref="C596:F596"/>
    <mergeCell ref="A597:B597"/>
    <mergeCell ref="C597:F597"/>
    <mergeCell ref="A598:B598"/>
    <mergeCell ref="C598:F598"/>
    <mergeCell ref="A585:F585"/>
    <mergeCell ref="A586:D586"/>
    <mergeCell ref="E586:F587"/>
    <mergeCell ref="E588:F588"/>
    <mergeCell ref="A590:F590"/>
    <mergeCell ref="A591:F591"/>
    <mergeCell ref="A579:B579"/>
    <mergeCell ref="A580:B580"/>
    <mergeCell ref="A581:B581"/>
    <mergeCell ref="A582:B582"/>
    <mergeCell ref="A583:B583"/>
    <mergeCell ref="A584:B584"/>
    <mergeCell ref="A574:B574"/>
    <mergeCell ref="C574:F574"/>
    <mergeCell ref="A575:B575"/>
    <mergeCell ref="C575:F575"/>
    <mergeCell ref="A576:B578"/>
    <mergeCell ref="C576:D576"/>
    <mergeCell ref="C577:D577"/>
    <mergeCell ref="A568:B568"/>
    <mergeCell ref="A571:B571"/>
    <mergeCell ref="A572:B572"/>
    <mergeCell ref="C572:F572"/>
    <mergeCell ref="A573:B573"/>
    <mergeCell ref="C573:F573"/>
    <mergeCell ref="A561:F561"/>
    <mergeCell ref="A562:D562"/>
    <mergeCell ref="E562:F563"/>
    <mergeCell ref="E564:F564"/>
    <mergeCell ref="A566:F566"/>
    <mergeCell ref="A567:F567"/>
    <mergeCell ref="A555:B555"/>
    <mergeCell ref="A556:B556"/>
    <mergeCell ref="A557:B557"/>
    <mergeCell ref="A558:B558"/>
    <mergeCell ref="A559:B559"/>
    <mergeCell ref="A560:B560"/>
    <mergeCell ref="A550:B550"/>
    <mergeCell ref="C550:F550"/>
    <mergeCell ref="A551:B551"/>
    <mergeCell ref="C551:F551"/>
    <mergeCell ref="A552:B554"/>
    <mergeCell ref="C552:D552"/>
    <mergeCell ref="C553:D553"/>
    <mergeCell ref="C548:F548"/>
    <mergeCell ref="A549:B549"/>
    <mergeCell ref="C549:F549"/>
    <mergeCell ref="E540:F540"/>
    <mergeCell ref="A542:F542"/>
    <mergeCell ref="A543:F543"/>
    <mergeCell ref="A544:B544"/>
    <mergeCell ref="A533:B533"/>
    <mergeCell ref="A534:B534"/>
    <mergeCell ref="A535:B535"/>
    <mergeCell ref="A536:B536"/>
    <mergeCell ref="A537:F537"/>
    <mergeCell ref="A538:D538"/>
    <mergeCell ref="E538:F539"/>
    <mergeCell ref="A443:B443"/>
    <mergeCell ref="A450:F450"/>
    <mergeCell ref="C491:F491"/>
    <mergeCell ref="C492:D492"/>
    <mergeCell ref="C457:F457"/>
    <mergeCell ref="C458:F458"/>
    <mergeCell ref="C459:D459"/>
    <mergeCell ref="C460:D460"/>
    <mergeCell ref="C456:F456"/>
    <mergeCell ref="A444:B444"/>
    <mergeCell ref="A445:F445"/>
    <mergeCell ref="A446:D446"/>
    <mergeCell ref="E446:F447"/>
    <mergeCell ref="E448:F448"/>
    <mergeCell ref="A451:F451"/>
    <mergeCell ref="A452:B452"/>
    <mergeCell ref="A440:B440"/>
    <mergeCell ref="A441:B441"/>
    <mergeCell ref="A442:B442"/>
    <mergeCell ref="A439:B439"/>
    <mergeCell ref="A505:B505"/>
    <mergeCell ref="A506:B506"/>
    <mergeCell ref="A507:B507"/>
    <mergeCell ref="A496:B496"/>
    <mergeCell ref="A497:B497"/>
    <mergeCell ref="A498:B498"/>
    <mergeCell ref="A499:B499"/>
    <mergeCell ref="A500:B500"/>
    <mergeCell ref="A501:B501"/>
    <mergeCell ref="A491:B491"/>
    <mergeCell ref="A492:B494"/>
    <mergeCell ref="A464:B464"/>
    <mergeCell ref="A465:B465"/>
    <mergeCell ref="A466:B466"/>
    <mergeCell ref="A467:B467"/>
    <mergeCell ref="A457:B457"/>
    <mergeCell ref="A458:B458"/>
    <mergeCell ref="A459:B461"/>
    <mergeCell ref="A455:B455"/>
    <mergeCell ref="A456:B456"/>
    <mergeCell ref="A437:B437"/>
    <mergeCell ref="A427:B427"/>
    <mergeCell ref="A428:B428"/>
    <mergeCell ref="A429:B429"/>
    <mergeCell ref="A435:B435"/>
    <mergeCell ref="A436:B436"/>
    <mergeCell ref="A481:F481"/>
    <mergeCell ref="A482:B482"/>
    <mergeCell ref="A485:B485"/>
    <mergeCell ref="A438:B438"/>
    <mergeCell ref="A474:B474"/>
    <mergeCell ref="A475:F475"/>
    <mergeCell ref="A476:D476"/>
    <mergeCell ref="E476:F477"/>
    <mergeCell ref="E478:F478"/>
    <mergeCell ref="A480:F480"/>
    <mergeCell ref="A468:B468"/>
    <mergeCell ref="A469:B469"/>
    <mergeCell ref="A470:B470"/>
    <mergeCell ref="A471:B471"/>
    <mergeCell ref="A472:B472"/>
    <mergeCell ref="A473:B473"/>
    <mergeCell ref="A462:B462"/>
    <mergeCell ref="A463:B463"/>
    <mergeCell ref="A382:B382"/>
    <mergeCell ref="A383:B383"/>
    <mergeCell ref="A384:B384"/>
    <mergeCell ref="A377:B377"/>
    <mergeCell ref="A378:B378"/>
    <mergeCell ref="A420:F420"/>
    <mergeCell ref="A421:F421"/>
    <mergeCell ref="A422:F422"/>
    <mergeCell ref="A423:B423"/>
    <mergeCell ref="A379:B379"/>
    <mergeCell ref="A380:B380"/>
    <mergeCell ref="A381:B381"/>
    <mergeCell ref="A413:B413"/>
    <mergeCell ref="A414:F414"/>
    <mergeCell ref="A415:D415"/>
    <mergeCell ref="E415:F416"/>
    <mergeCell ref="E417:F417"/>
    <mergeCell ref="A419:F419"/>
    <mergeCell ref="A407:B407"/>
    <mergeCell ref="A408:B408"/>
    <mergeCell ref="A409:B409"/>
    <mergeCell ref="A410:B410"/>
    <mergeCell ref="A411:B411"/>
    <mergeCell ref="A412:B412"/>
    <mergeCell ref="A370:B370"/>
    <mergeCell ref="C370:F370"/>
    <mergeCell ref="A371:B371"/>
    <mergeCell ref="C371:F371"/>
    <mergeCell ref="A372:B372"/>
    <mergeCell ref="C372:F372"/>
    <mergeCell ref="A373:B373"/>
    <mergeCell ref="C373:F373"/>
    <mergeCell ref="A374:B376"/>
    <mergeCell ref="C374:D374"/>
    <mergeCell ref="C375:D375"/>
    <mergeCell ref="E308:F308"/>
    <mergeCell ref="A310:F310"/>
    <mergeCell ref="A311:F311"/>
    <mergeCell ref="A312:B312"/>
    <mergeCell ref="E362:F362"/>
    <mergeCell ref="A364:F364"/>
    <mergeCell ref="A365:F365"/>
    <mergeCell ref="A366:B366"/>
    <mergeCell ref="A356:B356"/>
    <mergeCell ref="A357:B357"/>
    <mergeCell ref="A358:B358"/>
    <mergeCell ref="A359:F359"/>
    <mergeCell ref="A360:D360"/>
    <mergeCell ref="E360:F361"/>
    <mergeCell ref="A350:B350"/>
    <mergeCell ref="A351:B351"/>
    <mergeCell ref="A352:B352"/>
    <mergeCell ref="A353:B353"/>
    <mergeCell ref="A336:F336"/>
    <mergeCell ref="A324:B324"/>
    <mergeCell ref="A325:B325"/>
    <mergeCell ref="A326:B326"/>
    <mergeCell ref="A327:B327"/>
    <mergeCell ref="A328:B328"/>
    <mergeCell ref="A302:B302"/>
    <mergeCell ref="A303:B303"/>
    <mergeCell ref="A304:B304"/>
    <mergeCell ref="A305:F305"/>
    <mergeCell ref="A306:D306"/>
    <mergeCell ref="E306:F307"/>
    <mergeCell ref="A297:B297"/>
    <mergeCell ref="C297:F297"/>
    <mergeCell ref="A298:B298"/>
    <mergeCell ref="C298:F298"/>
    <mergeCell ref="A299:B301"/>
    <mergeCell ref="C299:D299"/>
    <mergeCell ref="C300:D300"/>
    <mergeCell ref="A295:B295"/>
    <mergeCell ref="C295:F295"/>
    <mergeCell ref="A296:B296"/>
    <mergeCell ref="C296:F296"/>
    <mergeCell ref="A284:F284"/>
    <mergeCell ref="A254:B254"/>
    <mergeCell ref="A255:B255"/>
    <mergeCell ref="A285:D285"/>
    <mergeCell ref="E285:F286"/>
    <mergeCell ref="E287:F287"/>
    <mergeCell ref="A289:F289"/>
    <mergeCell ref="A290:F290"/>
    <mergeCell ref="A291:B291"/>
    <mergeCell ref="A279:B279"/>
    <mergeCell ref="A280:B280"/>
    <mergeCell ref="A281:B281"/>
    <mergeCell ref="A282:B282"/>
    <mergeCell ref="A283:B283"/>
    <mergeCell ref="A274:B274"/>
    <mergeCell ref="C274:F274"/>
    <mergeCell ref="A275:B277"/>
    <mergeCell ref="C275:D275"/>
    <mergeCell ref="C276:D276"/>
    <mergeCell ref="A278:B278"/>
    <mergeCell ref="A271:B271"/>
    <mergeCell ref="C271:F271"/>
    <mergeCell ref="A249:B249"/>
    <mergeCell ref="C249:F249"/>
    <mergeCell ref="A250:B252"/>
    <mergeCell ref="C250:D250"/>
    <mergeCell ref="C251:D251"/>
    <mergeCell ref="A253:B253"/>
    <mergeCell ref="A245:B245"/>
    <mergeCell ref="A246:B246"/>
    <mergeCell ref="C246:F246"/>
    <mergeCell ref="A247:B247"/>
    <mergeCell ref="C247:F247"/>
    <mergeCell ref="A248:B248"/>
    <mergeCell ref="C248:F248"/>
    <mergeCell ref="A236:D236"/>
    <mergeCell ref="E236:F237"/>
    <mergeCell ref="E238:F238"/>
    <mergeCell ref="A240:F240"/>
    <mergeCell ref="A241:F241"/>
    <mergeCell ref="A242:B242"/>
    <mergeCell ref="A230:B230"/>
    <mergeCell ref="A231:B231"/>
    <mergeCell ref="A232:B232"/>
    <mergeCell ref="A233:B233"/>
    <mergeCell ref="A234:B234"/>
    <mergeCell ref="A235:F235"/>
    <mergeCell ref="A224:B226"/>
    <mergeCell ref="C224:D224"/>
    <mergeCell ref="C225:D225"/>
    <mergeCell ref="A227:B227"/>
    <mergeCell ref="A228:B228"/>
    <mergeCell ref="A229:B229"/>
    <mergeCell ref="A221:B221"/>
    <mergeCell ref="C221:F221"/>
    <mergeCell ref="A222:B222"/>
    <mergeCell ref="C222:F222"/>
    <mergeCell ref="A223:B223"/>
    <mergeCell ref="C223:F223"/>
    <mergeCell ref="A214:F214"/>
    <mergeCell ref="A215:F215"/>
    <mergeCell ref="A216:B216"/>
    <mergeCell ref="A219:B219"/>
    <mergeCell ref="A220:B220"/>
    <mergeCell ref="C220:F220"/>
    <mergeCell ref="A207:B207"/>
    <mergeCell ref="A208:B208"/>
    <mergeCell ref="A209:F209"/>
    <mergeCell ref="A210:D210"/>
    <mergeCell ref="E210:F211"/>
    <mergeCell ref="E212:F212"/>
    <mergeCell ref="A201:B201"/>
    <mergeCell ref="A202:B202"/>
    <mergeCell ref="A203:B203"/>
    <mergeCell ref="A204:B204"/>
    <mergeCell ref="A205:B205"/>
    <mergeCell ref="A206:B206"/>
    <mergeCell ref="A196:B196"/>
    <mergeCell ref="C196:F196"/>
    <mergeCell ref="A197:B197"/>
    <mergeCell ref="C197:F197"/>
    <mergeCell ref="A198:B200"/>
    <mergeCell ref="C198:D198"/>
    <mergeCell ref="C199:D199"/>
    <mergeCell ref="A189:F189"/>
    <mergeCell ref="A190:B190"/>
    <mergeCell ref="A194:B194"/>
    <mergeCell ref="C194:F194"/>
    <mergeCell ref="A195:B195"/>
    <mergeCell ref="C195:F195"/>
    <mergeCell ref="A182:B182"/>
    <mergeCell ref="A183:F183"/>
    <mergeCell ref="A184:D184"/>
    <mergeCell ref="E184:F185"/>
    <mergeCell ref="E186:F186"/>
    <mergeCell ref="A188:F188"/>
    <mergeCell ref="A176:B176"/>
    <mergeCell ref="A177:B177"/>
    <mergeCell ref="A178:B178"/>
    <mergeCell ref="A179:B179"/>
    <mergeCell ref="A180:B180"/>
    <mergeCell ref="A181:B181"/>
    <mergeCell ref="A170:B170"/>
    <mergeCell ref="A171:B171"/>
    <mergeCell ref="A172:B172"/>
    <mergeCell ref="A173:B173"/>
    <mergeCell ref="A174:B174"/>
    <mergeCell ref="A175:B175"/>
    <mergeCell ref="A165:B165"/>
    <mergeCell ref="C165:F165"/>
    <mergeCell ref="A166:B166"/>
    <mergeCell ref="C166:F166"/>
    <mergeCell ref="A167:B169"/>
    <mergeCell ref="C167:D167"/>
    <mergeCell ref="C168:D168"/>
    <mergeCell ref="A157:F157"/>
    <mergeCell ref="A158:F158"/>
    <mergeCell ref="A159:B159"/>
    <mergeCell ref="A163:B163"/>
    <mergeCell ref="A164:B164"/>
    <mergeCell ref="C164:F164"/>
    <mergeCell ref="A150:B150"/>
    <mergeCell ref="A151:B151"/>
    <mergeCell ref="A152:F152"/>
    <mergeCell ref="A153:D153"/>
    <mergeCell ref="E153:F154"/>
    <mergeCell ref="E155:F155"/>
    <mergeCell ref="A145:B145"/>
    <mergeCell ref="C145:F145"/>
    <mergeCell ref="A146:B148"/>
    <mergeCell ref="C146:D146"/>
    <mergeCell ref="C147:D147"/>
    <mergeCell ref="A149:B149"/>
    <mergeCell ref="A142:B142"/>
    <mergeCell ref="C142:F142"/>
    <mergeCell ref="A143:B143"/>
    <mergeCell ref="C143:F143"/>
    <mergeCell ref="A144:B144"/>
    <mergeCell ref="C144:F144"/>
    <mergeCell ref="E134:F134"/>
    <mergeCell ref="A136:F136"/>
    <mergeCell ref="A137:F137"/>
    <mergeCell ref="A138:B138"/>
    <mergeCell ref="E40:F40"/>
    <mergeCell ref="A42:F42"/>
    <mergeCell ref="A43:F43"/>
    <mergeCell ref="A44:B44"/>
    <mergeCell ref="A114:F114"/>
    <mergeCell ref="A115:B115"/>
    <mergeCell ref="A103:B103"/>
    <mergeCell ref="A104:B104"/>
    <mergeCell ref="A105:B105"/>
    <mergeCell ref="A89:F89"/>
    <mergeCell ref="A90:F90"/>
    <mergeCell ref="A91:B91"/>
    <mergeCell ref="A109:D109"/>
    <mergeCell ref="A50:B50"/>
    <mergeCell ref="C50:F50"/>
    <mergeCell ref="A51:B51"/>
    <mergeCell ref="C51:F51"/>
    <mergeCell ref="A52:B54"/>
    <mergeCell ref="A62:B62"/>
    <mergeCell ref="A34:B34"/>
    <mergeCell ref="A35:B35"/>
    <mergeCell ref="A36:B36"/>
    <mergeCell ref="A37:F37"/>
    <mergeCell ref="A38:D38"/>
    <mergeCell ref="E38:F39"/>
    <mergeCell ref="A106:B106"/>
    <mergeCell ref="A107:B107"/>
    <mergeCell ref="A108:F108"/>
    <mergeCell ref="A98:B98"/>
    <mergeCell ref="C98:F98"/>
    <mergeCell ref="A99:B101"/>
    <mergeCell ref="C99:D99"/>
    <mergeCell ref="C100:D100"/>
    <mergeCell ref="A102:B102"/>
    <mergeCell ref="A95:B95"/>
    <mergeCell ref="C95:F95"/>
    <mergeCell ref="A96:B96"/>
    <mergeCell ref="C96:F96"/>
    <mergeCell ref="A97:B97"/>
    <mergeCell ref="A48:B48"/>
    <mergeCell ref="C48:F48"/>
    <mergeCell ref="A49:B49"/>
    <mergeCell ref="C49:F49"/>
    <mergeCell ref="A29:B29"/>
    <mergeCell ref="C29:F29"/>
    <mergeCell ref="A30:B30"/>
    <mergeCell ref="C30:F30"/>
    <mergeCell ref="A31:B33"/>
    <mergeCell ref="C31:D31"/>
    <mergeCell ref="C32:D32"/>
    <mergeCell ref="A22:F22"/>
    <mergeCell ref="A23:B23"/>
    <mergeCell ref="A27:B27"/>
    <mergeCell ref="C27:F27"/>
    <mergeCell ref="A28:B28"/>
    <mergeCell ref="C28:F28"/>
    <mergeCell ref="A15:B15"/>
    <mergeCell ref="A16:F16"/>
    <mergeCell ref="A17:D17"/>
    <mergeCell ref="E17:F18"/>
    <mergeCell ref="E19:F19"/>
    <mergeCell ref="A21:F21"/>
    <mergeCell ref="A12:B12"/>
    <mergeCell ref="A13:B13"/>
    <mergeCell ref="A14:B14"/>
    <mergeCell ref="A4:B4"/>
    <mergeCell ref="C4:F4"/>
    <mergeCell ref="A5:B7"/>
    <mergeCell ref="C5:D5"/>
    <mergeCell ref="C6:D6"/>
    <mergeCell ref="A8:B8"/>
    <mergeCell ref="A1:B1"/>
    <mergeCell ref="C1:F1"/>
    <mergeCell ref="A2:B2"/>
    <mergeCell ref="C2:F2"/>
    <mergeCell ref="A3:B3"/>
    <mergeCell ref="C3:F3"/>
    <mergeCell ref="A9:B9"/>
    <mergeCell ref="A10:B10"/>
    <mergeCell ref="A11:B11"/>
    <mergeCell ref="A354:B354"/>
    <mergeCell ref="A355:B355"/>
    <mergeCell ref="A345:B345"/>
    <mergeCell ref="C345:F345"/>
    <mergeCell ref="A346:B348"/>
    <mergeCell ref="C346:D346"/>
    <mergeCell ref="C347:D347"/>
    <mergeCell ref="A349:B349"/>
    <mergeCell ref="A342:B342"/>
    <mergeCell ref="C342:F342"/>
    <mergeCell ref="A343:B343"/>
    <mergeCell ref="C343:F343"/>
    <mergeCell ref="A344:B344"/>
    <mergeCell ref="C344:F344"/>
    <mergeCell ref="A337:F337"/>
    <mergeCell ref="A338:B338"/>
    <mergeCell ref="A330:B330"/>
    <mergeCell ref="A331:F331"/>
    <mergeCell ref="A332:D332"/>
    <mergeCell ref="E332:F333"/>
    <mergeCell ref="E334:F334"/>
    <mergeCell ref="A329:B329"/>
    <mergeCell ref="A319:B319"/>
    <mergeCell ref="C319:F319"/>
    <mergeCell ref="A320:B322"/>
    <mergeCell ref="C320:D320"/>
    <mergeCell ref="C321:D321"/>
    <mergeCell ref="A323:B323"/>
    <mergeCell ref="A316:B316"/>
    <mergeCell ref="C316:F316"/>
    <mergeCell ref="A317:B317"/>
    <mergeCell ref="C317:F317"/>
    <mergeCell ref="A318:B318"/>
    <mergeCell ref="C318:F318"/>
    <mergeCell ref="A130:B130"/>
    <mergeCell ref="A56:B56"/>
    <mergeCell ref="C52:D52"/>
    <mergeCell ref="C53:D53"/>
    <mergeCell ref="A55:B55"/>
    <mergeCell ref="A57:B57"/>
    <mergeCell ref="A58:B58"/>
    <mergeCell ref="A59:B59"/>
    <mergeCell ref="A60:B60"/>
    <mergeCell ref="A61:B61"/>
    <mergeCell ref="A119:B119"/>
    <mergeCell ref="C119:F119"/>
    <mergeCell ref="A120:B120"/>
    <mergeCell ref="C120:F120"/>
    <mergeCell ref="A121:B121"/>
    <mergeCell ref="C121:F121"/>
    <mergeCell ref="A127:B127"/>
    <mergeCell ref="A128:B128"/>
    <mergeCell ref="A129:B129"/>
    <mergeCell ref="A769:B769"/>
    <mergeCell ref="A760:B760"/>
    <mergeCell ref="A761:B761"/>
    <mergeCell ref="A762:F762"/>
    <mergeCell ref="A763:D763"/>
    <mergeCell ref="E763:F764"/>
    <mergeCell ref="E765:F765"/>
    <mergeCell ref="A63:F63"/>
    <mergeCell ref="A64:D64"/>
    <mergeCell ref="E64:F65"/>
    <mergeCell ref="E66:F66"/>
    <mergeCell ref="A68:F68"/>
    <mergeCell ref="A69:F69"/>
    <mergeCell ref="A70:B70"/>
    <mergeCell ref="A73:B73"/>
    <mergeCell ref="A131:F131"/>
    <mergeCell ref="A132:D132"/>
    <mergeCell ref="E132:F133"/>
    <mergeCell ref="A122:B122"/>
    <mergeCell ref="C122:F122"/>
    <mergeCell ref="A123:B125"/>
    <mergeCell ref="C123:D123"/>
    <mergeCell ref="C124:D124"/>
    <mergeCell ref="A126:B126"/>
    <mergeCell ref="A759:B759"/>
    <mergeCell ref="A749:B749"/>
    <mergeCell ref="C749:F749"/>
    <mergeCell ref="A750:B752"/>
    <mergeCell ref="C750:D750"/>
    <mergeCell ref="C751:D751"/>
    <mergeCell ref="A753:B753"/>
    <mergeCell ref="A767:F767"/>
    <mergeCell ref="A768:F768"/>
    <mergeCell ref="A747:B747"/>
    <mergeCell ref="C747:F747"/>
    <mergeCell ref="A748:B748"/>
    <mergeCell ref="C748:F748"/>
    <mergeCell ref="A754:B754"/>
    <mergeCell ref="A755:B755"/>
    <mergeCell ref="A756:B756"/>
    <mergeCell ref="A757:B757"/>
    <mergeCell ref="A758:B758"/>
    <mergeCell ref="A746:B746"/>
    <mergeCell ref="C746:F746"/>
    <mergeCell ref="A519:B519"/>
    <mergeCell ref="C519:F519"/>
    <mergeCell ref="A520:B520"/>
    <mergeCell ref="C520:F520"/>
    <mergeCell ref="A502:B502"/>
    <mergeCell ref="A503:B503"/>
    <mergeCell ref="A504:B504"/>
    <mergeCell ref="A526:B526"/>
    <mergeCell ref="A527:B527"/>
    <mergeCell ref="A529:B529"/>
    <mergeCell ref="A530:B530"/>
    <mergeCell ref="A531:B531"/>
    <mergeCell ref="A532:B532"/>
    <mergeCell ref="A521:B521"/>
    <mergeCell ref="C521:F521"/>
    <mergeCell ref="A528:B528"/>
    <mergeCell ref="A522:B522"/>
    <mergeCell ref="C522:F522"/>
    <mergeCell ref="A523:B525"/>
    <mergeCell ref="C523:D523"/>
    <mergeCell ref="C524:D524"/>
    <mergeCell ref="A548:B548"/>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AK88"/>
  <sheetViews>
    <sheetView topLeftCell="A46" zoomScale="80" zoomScaleNormal="80" workbookViewId="0">
      <selection activeCell="W58" sqref="W58"/>
    </sheetView>
  </sheetViews>
  <sheetFormatPr defaultRowHeight="15"/>
  <cols>
    <col min="1" max="21" width="8.7109375" style="345" customWidth="1"/>
    <col min="22" max="37" width="9.140625" style="345"/>
  </cols>
  <sheetData>
    <row r="1" spans="1:37" ht="15.75">
      <c r="A1" s="20"/>
      <c r="B1" s="93"/>
      <c r="C1" s="91"/>
      <c r="D1" s="344"/>
      <c r="E1" s="344"/>
      <c r="F1" s="344"/>
      <c r="G1" s="344"/>
      <c r="H1" s="344"/>
      <c r="I1" s="344"/>
      <c r="J1" s="344"/>
      <c r="K1" s="344"/>
      <c r="L1" s="344"/>
      <c r="M1" s="344"/>
      <c r="N1" s="344"/>
      <c r="O1" s="344"/>
      <c r="P1" s="344"/>
      <c r="Q1" s="344"/>
      <c r="R1" s="344"/>
      <c r="T1" s="20"/>
      <c r="U1" s="346"/>
      <c r="V1" s="91"/>
      <c r="W1" s="347"/>
      <c r="X1" s="347"/>
      <c r="Y1" s="347"/>
      <c r="Z1" s="347"/>
      <c r="AA1" s="347"/>
      <c r="AB1" s="347"/>
      <c r="AC1" s="347"/>
      <c r="AD1" s="347"/>
      <c r="AE1" s="347"/>
      <c r="AF1" s="347"/>
      <c r="AG1" s="347"/>
      <c r="AH1" s="347"/>
      <c r="AI1" s="347"/>
      <c r="AJ1" s="347"/>
      <c r="AK1" s="347"/>
    </row>
    <row r="2" spans="1:37" ht="15.75">
      <c r="A2" s="20"/>
      <c r="B2" s="336"/>
      <c r="C2" s="348"/>
      <c r="D2" s="349"/>
      <c r="E2" s="349"/>
      <c r="F2" s="349"/>
      <c r="G2" s="349"/>
      <c r="H2" s="350"/>
      <c r="I2" s="350"/>
      <c r="J2" s="351"/>
      <c r="K2" s="351"/>
      <c r="L2" s="351"/>
      <c r="M2" s="350"/>
      <c r="N2" s="350"/>
      <c r="O2" s="350"/>
      <c r="P2" s="350"/>
      <c r="Q2" s="350"/>
      <c r="R2" s="350"/>
      <c r="T2" s="191"/>
      <c r="U2" s="336"/>
      <c r="V2" s="348"/>
      <c r="W2" s="338"/>
      <c r="X2" s="338"/>
      <c r="Y2" s="338"/>
      <c r="Z2" s="338"/>
      <c r="AA2" s="352"/>
      <c r="AB2" s="352"/>
      <c r="AC2" s="338"/>
      <c r="AD2" s="338"/>
      <c r="AE2" s="338"/>
      <c r="AF2" s="352"/>
      <c r="AG2" s="352"/>
      <c r="AH2" s="352"/>
      <c r="AI2" s="352"/>
      <c r="AJ2" s="352"/>
      <c r="AK2" s="352"/>
    </row>
    <row r="3" spans="1:37" ht="15.75">
      <c r="A3" s="20"/>
      <c r="B3" s="336"/>
      <c r="C3" s="348"/>
      <c r="D3" s="349"/>
      <c r="E3" s="349"/>
      <c r="F3" s="349"/>
      <c r="G3" s="349"/>
      <c r="H3" s="350"/>
      <c r="I3" s="350"/>
      <c r="J3" s="351"/>
      <c r="K3" s="351"/>
      <c r="L3" s="351"/>
      <c r="M3" s="350"/>
      <c r="N3" s="350"/>
      <c r="O3" s="350"/>
      <c r="P3" s="350"/>
      <c r="Q3" s="350"/>
      <c r="R3" s="350"/>
      <c r="T3" s="191"/>
      <c r="U3" s="336"/>
      <c r="V3" s="348"/>
      <c r="W3" s="338"/>
      <c r="X3" s="338"/>
      <c r="Y3" s="338"/>
      <c r="Z3" s="338"/>
      <c r="AA3" s="352"/>
      <c r="AB3" s="352"/>
      <c r="AC3" s="338"/>
      <c r="AD3" s="338"/>
      <c r="AE3" s="338"/>
      <c r="AF3" s="352"/>
      <c r="AG3" s="352"/>
      <c r="AH3" s="352"/>
      <c r="AI3" s="352"/>
      <c r="AJ3" s="352"/>
      <c r="AK3" s="352"/>
    </row>
    <row r="4" spans="1:37" ht="15.75">
      <c r="A4" s="20"/>
      <c r="B4" s="336"/>
      <c r="C4" s="348"/>
      <c r="D4" s="349"/>
      <c r="E4" s="349"/>
      <c r="F4" s="349"/>
      <c r="G4" s="349"/>
      <c r="H4" s="350"/>
      <c r="I4" s="350"/>
      <c r="J4" s="351"/>
      <c r="K4" s="351"/>
      <c r="L4" s="351"/>
      <c r="M4" s="350"/>
      <c r="N4" s="350"/>
      <c r="O4" s="350"/>
      <c r="P4" s="350"/>
      <c r="Q4" s="350"/>
      <c r="R4" s="350"/>
      <c r="T4" s="191"/>
      <c r="U4" s="336"/>
      <c r="V4" s="348"/>
      <c r="W4" s="338"/>
      <c r="X4" s="338"/>
      <c r="Y4" s="338"/>
      <c r="Z4" s="338"/>
      <c r="AA4" s="352"/>
      <c r="AB4" s="352"/>
      <c r="AC4" s="338"/>
      <c r="AD4" s="338"/>
      <c r="AE4" s="338"/>
      <c r="AF4" s="352"/>
      <c r="AG4" s="352"/>
      <c r="AH4" s="352"/>
      <c r="AI4" s="352"/>
      <c r="AJ4" s="352"/>
      <c r="AK4" s="352"/>
    </row>
    <row r="5" spans="1:37" ht="15.75">
      <c r="A5" s="20"/>
      <c r="B5" s="336"/>
      <c r="C5" s="348"/>
      <c r="D5" s="349"/>
      <c r="E5" s="349"/>
      <c r="F5" s="349"/>
      <c r="G5" s="349"/>
      <c r="H5" s="350"/>
      <c r="I5" s="350"/>
      <c r="J5" s="351"/>
      <c r="K5" s="351"/>
      <c r="L5" s="351"/>
      <c r="M5" s="350"/>
      <c r="N5" s="350"/>
      <c r="O5" s="350"/>
      <c r="P5" s="350"/>
      <c r="Q5" s="350"/>
      <c r="R5" s="350"/>
      <c r="T5" s="191"/>
      <c r="U5" s="336"/>
      <c r="V5" s="348"/>
      <c r="W5" s="338"/>
      <c r="X5" s="338"/>
      <c r="Y5" s="338"/>
      <c r="Z5" s="338"/>
      <c r="AA5" s="352"/>
      <c r="AB5" s="352"/>
      <c r="AC5" s="338"/>
      <c r="AD5" s="338"/>
      <c r="AE5" s="338"/>
      <c r="AF5" s="352"/>
      <c r="AG5" s="352"/>
      <c r="AH5" s="352"/>
      <c r="AI5" s="352"/>
      <c r="AJ5" s="352"/>
      <c r="AK5" s="352"/>
    </row>
    <row r="6" spans="1:37" ht="15.75">
      <c r="A6" s="20"/>
      <c r="B6" s="336"/>
      <c r="C6" s="348"/>
      <c r="D6" s="349"/>
      <c r="E6" s="349"/>
      <c r="F6" s="349"/>
      <c r="G6" s="349"/>
      <c r="H6" s="216"/>
      <c r="I6" s="216"/>
      <c r="J6" s="351"/>
      <c r="K6" s="351"/>
      <c r="L6" s="351"/>
      <c r="M6" s="216"/>
      <c r="N6" s="216"/>
      <c r="O6" s="216"/>
      <c r="P6" s="216"/>
      <c r="Q6" s="216"/>
      <c r="R6" s="216"/>
      <c r="T6" s="191"/>
      <c r="U6" s="336"/>
      <c r="V6" s="348"/>
      <c r="W6" s="338"/>
      <c r="X6" s="338"/>
      <c r="Y6" s="338"/>
      <c r="Z6" s="338"/>
      <c r="AA6" s="353"/>
      <c r="AB6" s="353"/>
      <c r="AC6" s="338"/>
      <c r="AD6" s="338"/>
      <c r="AE6" s="338"/>
      <c r="AF6" s="353"/>
      <c r="AG6" s="353"/>
      <c r="AH6" s="353"/>
      <c r="AI6" s="353"/>
      <c r="AJ6" s="353"/>
      <c r="AK6" s="353"/>
    </row>
    <row r="7" spans="1:37" ht="15.75">
      <c r="A7" s="20"/>
      <c r="B7" s="336"/>
      <c r="C7" s="348"/>
      <c r="D7" s="349"/>
      <c r="E7" s="349"/>
      <c r="F7" s="349"/>
      <c r="G7" s="349"/>
      <c r="H7" s="350"/>
      <c r="I7" s="350"/>
      <c r="J7" s="351"/>
      <c r="K7" s="351"/>
      <c r="L7" s="351"/>
      <c r="M7" s="350"/>
      <c r="N7" s="350"/>
      <c r="O7" s="350"/>
      <c r="P7" s="350"/>
      <c r="Q7" s="350"/>
      <c r="R7" s="350"/>
      <c r="T7" s="191"/>
      <c r="U7" s="336"/>
      <c r="V7" s="348"/>
      <c r="W7" s="338"/>
      <c r="X7" s="338"/>
      <c r="Y7" s="338"/>
      <c r="Z7" s="338"/>
      <c r="AA7" s="352"/>
      <c r="AB7" s="352"/>
      <c r="AC7" s="338"/>
      <c r="AD7" s="338"/>
      <c r="AE7" s="338"/>
      <c r="AF7" s="352"/>
      <c r="AG7" s="352"/>
      <c r="AH7" s="352"/>
      <c r="AI7" s="352"/>
      <c r="AJ7" s="352"/>
      <c r="AK7" s="352"/>
    </row>
    <row r="8" spans="1:37" ht="15.75">
      <c r="A8" s="20"/>
      <c r="B8" s="354"/>
      <c r="C8" s="355"/>
      <c r="D8" s="344"/>
      <c r="E8" s="344"/>
      <c r="F8" s="344"/>
      <c r="G8" s="344"/>
      <c r="H8" s="344"/>
      <c r="I8" s="344"/>
      <c r="J8" s="344"/>
      <c r="K8" s="344"/>
      <c r="L8" s="344"/>
      <c r="M8" s="344"/>
      <c r="N8" s="344"/>
      <c r="O8" s="344"/>
      <c r="P8" s="344"/>
      <c r="Q8" s="344"/>
      <c r="R8" s="344"/>
    </row>
    <row r="9" spans="1:37" ht="15.75">
      <c r="A9" s="20"/>
      <c r="B9" s="336"/>
      <c r="C9" s="348"/>
      <c r="D9" s="349"/>
      <c r="E9" s="349"/>
      <c r="F9" s="349"/>
      <c r="G9" s="349"/>
      <c r="H9" s="350"/>
      <c r="I9" s="350"/>
      <c r="J9" s="351"/>
      <c r="K9" s="351"/>
      <c r="L9" s="351"/>
      <c r="M9" s="350"/>
      <c r="N9" s="350"/>
      <c r="O9" s="350"/>
      <c r="P9" s="350"/>
      <c r="Q9" s="350"/>
      <c r="R9" s="350"/>
    </row>
    <row r="10" spans="1:37" ht="15.75">
      <c r="A10" s="20"/>
      <c r="B10" s="336"/>
      <c r="C10" s="348"/>
      <c r="D10" s="349"/>
      <c r="E10" s="349"/>
      <c r="F10" s="349"/>
      <c r="G10" s="349"/>
      <c r="H10" s="350"/>
      <c r="I10" s="350"/>
      <c r="J10" s="351"/>
      <c r="K10" s="351"/>
      <c r="L10" s="351"/>
      <c r="M10" s="350"/>
      <c r="N10" s="350"/>
      <c r="O10" s="350"/>
      <c r="P10" s="350"/>
      <c r="Q10" s="350"/>
      <c r="R10" s="350"/>
    </row>
    <row r="11" spans="1:37" ht="15.75">
      <c r="A11" s="20"/>
      <c r="B11" s="336"/>
      <c r="C11" s="348"/>
      <c r="D11" s="349"/>
      <c r="E11" s="349"/>
      <c r="F11" s="349"/>
      <c r="G11" s="349"/>
      <c r="H11" s="350"/>
      <c r="I11" s="350"/>
      <c r="J11" s="351"/>
      <c r="K11" s="351"/>
      <c r="L11" s="351"/>
      <c r="M11" s="350"/>
      <c r="N11" s="350"/>
      <c r="O11" s="350"/>
      <c r="P11" s="350"/>
      <c r="Q11" s="350"/>
      <c r="R11" s="350"/>
    </row>
    <row r="12" spans="1:37" ht="15.75">
      <c r="A12" s="20"/>
      <c r="B12" s="336"/>
      <c r="C12" s="348"/>
      <c r="D12" s="349"/>
      <c r="E12" s="349"/>
      <c r="F12" s="349"/>
      <c r="G12" s="349"/>
      <c r="H12" s="350"/>
      <c r="I12" s="350"/>
      <c r="J12" s="351"/>
      <c r="K12" s="351"/>
      <c r="L12" s="351"/>
      <c r="M12" s="350"/>
      <c r="N12" s="350"/>
      <c r="O12" s="350"/>
      <c r="P12" s="350"/>
      <c r="Q12" s="350"/>
      <c r="R12" s="350"/>
    </row>
    <row r="13" spans="1:37" ht="15.75">
      <c r="A13" s="20"/>
      <c r="B13" s="336"/>
      <c r="C13" s="348"/>
      <c r="D13" s="349"/>
      <c r="E13" s="349"/>
      <c r="F13" s="349"/>
      <c r="G13" s="349"/>
      <c r="H13" s="350"/>
      <c r="I13" s="350"/>
      <c r="J13" s="351"/>
      <c r="K13" s="351"/>
      <c r="L13" s="351"/>
      <c r="M13" s="350"/>
      <c r="N13" s="350"/>
      <c r="O13" s="350"/>
      <c r="P13" s="350"/>
      <c r="Q13" s="350"/>
      <c r="R13" s="350"/>
    </row>
    <row r="14" spans="1:37" ht="15.75">
      <c r="A14" s="20"/>
      <c r="B14" s="93"/>
      <c r="C14" s="355"/>
      <c r="D14" s="344"/>
      <c r="E14" s="344"/>
      <c r="F14" s="344"/>
      <c r="G14" s="344"/>
      <c r="H14" s="344"/>
      <c r="I14" s="344"/>
      <c r="J14" s="344"/>
      <c r="K14" s="344"/>
      <c r="L14" s="344"/>
      <c r="M14" s="344"/>
      <c r="N14" s="344"/>
      <c r="O14" s="356"/>
      <c r="P14" s="344"/>
      <c r="Q14" s="356"/>
      <c r="R14" s="344"/>
      <c r="T14" s="20"/>
      <c r="U14" s="93"/>
      <c r="V14" s="355"/>
      <c r="W14" s="344"/>
      <c r="X14" s="344"/>
      <c r="Y14" s="344"/>
      <c r="Z14" s="344"/>
      <c r="AA14" s="344"/>
      <c r="AB14" s="344"/>
      <c r="AC14" s="344"/>
      <c r="AD14" s="344"/>
      <c r="AE14" s="344"/>
      <c r="AF14" s="356"/>
      <c r="AG14" s="356"/>
      <c r="AH14" s="356"/>
      <c r="AI14" s="356"/>
      <c r="AJ14" s="356"/>
      <c r="AK14" s="356"/>
    </row>
    <row r="15" spans="1:37" ht="15.75">
      <c r="A15" s="20"/>
      <c r="B15" s="336"/>
      <c r="C15" s="348"/>
      <c r="D15" s="349"/>
      <c r="E15" s="349"/>
      <c r="F15" s="349"/>
      <c r="G15" s="349"/>
      <c r="H15" s="349"/>
      <c r="I15" s="350"/>
      <c r="J15" s="351"/>
      <c r="K15" s="351"/>
      <c r="L15" s="351"/>
      <c r="M15" s="350"/>
      <c r="N15" s="350"/>
      <c r="O15" s="350"/>
      <c r="P15" s="350"/>
      <c r="Q15" s="350"/>
      <c r="R15" s="350"/>
      <c r="T15" s="20"/>
      <c r="U15" s="336"/>
      <c r="V15" s="348"/>
      <c r="W15" s="349"/>
      <c r="X15" s="349"/>
      <c r="Y15" s="349"/>
      <c r="Z15" s="349"/>
      <c r="AA15" s="350"/>
      <c r="AB15" s="350"/>
      <c r="AC15" s="351"/>
      <c r="AD15" s="351"/>
      <c r="AE15" s="351"/>
      <c r="AF15" s="350"/>
      <c r="AG15" s="350"/>
      <c r="AH15" s="350"/>
      <c r="AI15" s="350"/>
      <c r="AJ15" s="350"/>
      <c r="AK15" s="350"/>
    </row>
    <row r="16" spans="1:37" ht="15.75">
      <c r="A16" s="20"/>
      <c r="B16" s="336"/>
      <c r="C16" s="348"/>
      <c r="D16" s="349"/>
      <c r="E16" s="349"/>
      <c r="F16" s="349"/>
      <c r="G16" s="349"/>
      <c r="H16" s="350"/>
      <c r="I16" s="350"/>
      <c r="J16" s="351"/>
      <c r="K16" s="351"/>
      <c r="L16" s="351"/>
      <c r="M16" s="350"/>
      <c r="N16" s="350"/>
      <c r="O16" s="350"/>
      <c r="P16" s="350"/>
      <c r="Q16" s="350"/>
      <c r="R16" s="350"/>
      <c r="T16" s="20"/>
      <c r="U16" s="336"/>
      <c r="V16" s="348"/>
      <c r="W16" s="349"/>
      <c r="X16" s="349"/>
      <c r="Y16" s="349"/>
      <c r="Z16" s="349"/>
      <c r="AA16" s="350"/>
      <c r="AB16" s="350"/>
      <c r="AC16" s="351"/>
      <c r="AD16" s="351"/>
      <c r="AE16" s="351"/>
      <c r="AF16" s="350"/>
      <c r="AG16" s="350"/>
      <c r="AH16" s="350"/>
      <c r="AI16" s="350"/>
      <c r="AJ16" s="350"/>
      <c r="AK16" s="350"/>
    </row>
    <row r="17" spans="1:37" ht="15.75">
      <c r="A17" s="20"/>
      <c r="B17" s="336"/>
      <c r="C17" s="348"/>
      <c r="D17" s="349"/>
      <c r="E17" s="349"/>
      <c r="F17" s="349"/>
      <c r="G17" s="349"/>
      <c r="H17" s="350"/>
      <c r="I17" s="350"/>
      <c r="J17" s="351"/>
      <c r="K17" s="351"/>
      <c r="L17" s="351"/>
      <c r="M17" s="350"/>
      <c r="N17" s="350"/>
      <c r="O17" s="350"/>
      <c r="P17" s="350"/>
      <c r="Q17" s="350"/>
      <c r="R17" s="350"/>
      <c r="T17" s="20"/>
      <c r="U17" s="336"/>
      <c r="V17" s="348"/>
      <c r="W17" s="349"/>
      <c r="X17" s="349"/>
      <c r="Y17" s="349"/>
      <c r="Z17" s="349"/>
      <c r="AA17" s="350"/>
      <c r="AB17" s="350"/>
      <c r="AC17" s="351"/>
      <c r="AD17" s="351"/>
      <c r="AE17" s="351"/>
      <c r="AF17" s="350"/>
      <c r="AG17" s="350"/>
      <c r="AH17" s="350"/>
      <c r="AI17" s="350"/>
      <c r="AJ17" s="350"/>
      <c r="AK17" s="350"/>
    </row>
    <row r="18" spans="1:37" ht="15.75">
      <c r="A18" s="20"/>
      <c r="B18" s="336"/>
      <c r="C18" s="348"/>
      <c r="D18" s="349"/>
      <c r="E18" s="349"/>
      <c r="F18" s="349"/>
      <c r="G18" s="349"/>
      <c r="H18" s="350"/>
      <c r="I18" s="350"/>
      <c r="J18" s="351"/>
      <c r="K18" s="351"/>
      <c r="L18" s="351"/>
      <c r="M18" s="350"/>
      <c r="N18" s="350"/>
      <c r="O18" s="350"/>
      <c r="P18" s="350"/>
      <c r="Q18" s="350"/>
      <c r="R18" s="350"/>
      <c r="T18" s="20"/>
      <c r="U18" s="336"/>
      <c r="V18" s="348"/>
      <c r="W18" s="349"/>
      <c r="X18" s="349"/>
      <c r="Y18" s="349"/>
      <c r="Z18" s="349"/>
      <c r="AA18" s="350"/>
      <c r="AB18" s="350"/>
      <c r="AC18" s="351"/>
      <c r="AD18" s="351"/>
      <c r="AE18" s="351"/>
      <c r="AF18" s="350"/>
      <c r="AG18" s="350"/>
      <c r="AH18" s="350"/>
      <c r="AI18" s="350"/>
      <c r="AJ18" s="350"/>
      <c r="AK18" s="350"/>
    </row>
    <row r="19" spans="1:37" ht="15.75">
      <c r="A19" s="20"/>
      <c r="B19" s="93"/>
      <c r="C19" s="91"/>
      <c r="D19" s="344"/>
      <c r="E19" s="344"/>
      <c r="F19" s="344"/>
      <c r="G19" s="344"/>
      <c r="H19" s="344"/>
      <c r="I19" s="344"/>
      <c r="J19" s="344"/>
      <c r="K19" s="344"/>
      <c r="L19" s="344"/>
      <c r="M19" s="344"/>
      <c r="N19" s="344"/>
      <c r="O19" s="344"/>
      <c r="P19" s="344"/>
      <c r="Q19" s="344"/>
      <c r="R19" s="344"/>
      <c r="T19" s="20"/>
      <c r="U19" s="93"/>
      <c r="V19" s="91"/>
      <c r="W19" s="347"/>
      <c r="X19" s="347"/>
      <c r="Y19" s="347"/>
      <c r="Z19" s="347"/>
      <c r="AA19" s="347"/>
      <c r="AB19" s="347"/>
      <c r="AC19" s="347"/>
      <c r="AD19" s="344"/>
      <c r="AE19" s="344"/>
      <c r="AF19" s="344"/>
      <c r="AG19" s="344"/>
      <c r="AH19" s="344"/>
      <c r="AI19" s="344"/>
      <c r="AJ19" s="344"/>
      <c r="AK19" s="344"/>
    </row>
    <row r="20" spans="1:37" ht="15.75">
      <c r="A20" s="20"/>
      <c r="B20" s="336"/>
      <c r="C20" s="348"/>
      <c r="D20" s="349"/>
      <c r="E20" s="349"/>
      <c r="F20" s="349"/>
      <c r="G20" s="349"/>
      <c r="H20" s="350"/>
      <c r="I20" s="350"/>
      <c r="J20" s="351"/>
      <c r="K20" s="351"/>
      <c r="L20" s="351"/>
      <c r="M20" s="350"/>
      <c r="N20" s="350"/>
      <c r="O20" s="350"/>
      <c r="P20" s="350"/>
      <c r="Q20" s="350"/>
      <c r="R20" s="350"/>
      <c r="T20" s="20"/>
      <c r="U20" s="336"/>
      <c r="V20" s="348"/>
      <c r="W20" s="357"/>
      <c r="X20" s="357"/>
      <c r="Y20" s="357"/>
      <c r="Z20" s="357"/>
      <c r="AA20" s="358"/>
      <c r="AB20" s="358"/>
      <c r="AC20" s="338"/>
      <c r="AD20" s="351"/>
      <c r="AE20" s="351"/>
      <c r="AF20" s="358"/>
      <c r="AG20" s="350"/>
      <c r="AH20" s="350"/>
      <c r="AI20" s="350"/>
      <c r="AJ20" s="350"/>
      <c r="AK20" s="358"/>
    </row>
    <row r="21" spans="1:37" ht="15.75">
      <c r="A21" s="20"/>
      <c r="B21" s="336"/>
      <c r="C21" s="348"/>
      <c r="D21" s="349"/>
      <c r="E21" s="349"/>
      <c r="F21" s="349"/>
      <c r="G21" s="349"/>
      <c r="H21" s="350"/>
      <c r="I21" s="350"/>
      <c r="J21" s="351"/>
      <c r="K21" s="351"/>
      <c r="L21" s="351"/>
      <c r="M21" s="350"/>
      <c r="N21" s="350"/>
      <c r="O21" s="350"/>
      <c r="P21" s="350"/>
      <c r="Q21" s="350"/>
      <c r="R21" s="350"/>
      <c r="T21" s="20"/>
      <c r="U21" s="336"/>
      <c r="V21" s="348"/>
      <c r="W21" s="357"/>
      <c r="X21" s="357"/>
      <c r="Y21" s="357"/>
      <c r="Z21" s="357"/>
      <c r="AA21" s="358"/>
      <c r="AB21" s="358"/>
      <c r="AC21" s="338"/>
      <c r="AD21" s="351"/>
      <c r="AE21" s="351"/>
      <c r="AF21" s="358"/>
      <c r="AG21" s="350"/>
      <c r="AH21" s="350"/>
      <c r="AI21" s="350"/>
      <c r="AJ21" s="350"/>
      <c r="AK21" s="358"/>
    </row>
    <row r="22" spans="1:37" ht="15.75">
      <c r="A22" s="20"/>
      <c r="B22" s="336"/>
      <c r="C22" s="348"/>
      <c r="D22" s="349"/>
      <c r="E22" s="349"/>
      <c r="F22" s="349"/>
      <c r="G22" s="349"/>
      <c r="H22" s="350"/>
      <c r="I22" s="350"/>
      <c r="J22" s="351"/>
      <c r="K22" s="351"/>
      <c r="L22" s="351"/>
      <c r="M22" s="350"/>
      <c r="N22" s="350"/>
      <c r="O22" s="350"/>
      <c r="P22" s="350"/>
      <c r="Q22" s="350"/>
      <c r="R22" s="350"/>
      <c r="T22" s="20"/>
      <c r="U22" s="336"/>
      <c r="V22" s="348"/>
      <c r="W22" s="357"/>
      <c r="X22" s="357"/>
      <c r="Y22" s="357"/>
      <c r="Z22" s="357"/>
      <c r="AA22" s="358"/>
      <c r="AB22" s="358"/>
      <c r="AC22" s="338"/>
      <c r="AD22" s="351"/>
      <c r="AE22" s="351"/>
      <c r="AF22" s="358"/>
      <c r="AG22" s="350"/>
      <c r="AH22" s="350"/>
      <c r="AI22" s="350"/>
      <c r="AJ22" s="350"/>
      <c r="AK22" s="358"/>
    </row>
    <row r="23" spans="1:37">
      <c r="A23" s="359"/>
      <c r="B23" s="354"/>
      <c r="C23" s="355"/>
      <c r="D23" s="360"/>
      <c r="E23" s="360"/>
      <c r="F23" s="360"/>
      <c r="G23" s="360"/>
      <c r="H23" s="360"/>
      <c r="I23" s="360"/>
      <c r="J23" s="360"/>
      <c r="K23" s="360"/>
      <c r="L23" s="360"/>
      <c r="M23" s="360"/>
      <c r="N23" s="360"/>
      <c r="O23" s="360"/>
      <c r="P23" s="360"/>
      <c r="Q23" s="360"/>
      <c r="R23" s="360"/>
      <c r="T23" s="359"/>
      <c r="U23" s="354"/>
      <c r="V23" s="355"/>
      <c r="W23" s="360"/>
      <c r="X23" s="360"/>
      <c r="Y23" s="360"/>
      <c r="Z23" s="360"/>
      <c r="AA23" s="360"/>
      <c r="AB23" s="360"/>
      <c r="AC23" s="360"/>
      <c r="AD23" s="360"/>
      <c r="AE23" s="360"/>
      <c r="AF23" s="360"/>
      <c r="AG23" s="360"/>
      <c r="AH23" s="360"/>
      <c r="AI23" s="360"/>
      <c r="AJ23" s="360"/>
      <c r="AK23" s="360"/>
    </row>
    <row r="24" spans="1:37">
      <c r="A24" s="359"/>
      <c r="B24" s="336"/>
      <c r="C24" s="361"/>
      <c r="D24" s="336"/>
      <c r="E24" s="336"/>
      <c r="F24" s="336"/>
      <c r="G24" s="336"/>
      <c r="H24" s="336"/>
      <c r="I24" s="336"/>
      <c r="J24" s="336"/>
      <c r="K24" s="336"/>
      <c r="L24" s="336"/>
      <c r="M24" s="336"/>
      <c r="N24" s="336"/>
      <c r="O24" s="336"/>
      <c r="P24" s="336"/>
      <c r="Q24" s="336"/>
      <c r="R24" s="336"/>
      <c r="T24" s="359"/>
      <c r="U24" s="336"/>
      <c r="V24" s="361"/>
      <c r="W24" s="336"/>
      <c r="X24" s="336"/>
      <c r="Y24" s="336"/>
      <c r="Z24" s="336"/>
      <c r="AA24" s="336"/>
      <c r="AB24" s="336"/>
      <c r="AC24" s="336"/>
      <c r="AD24" s="336"/>
      <c r="AE24" s="336"/>
      <c r="AF24" s="336"/>
      <c r="AG24" s="336"/>
      <c r="AH24" s="336"/>
      <c r="AI24" s="336"/>
      <c r="AJ24" s="336"/>
      <c r="AK24" s="336"/>
    </row>
    <row r="25" spans="1:37">
      <c r="A25" s="340"/>
      <c r="B25" s="340"/>
      <c r="C25" s="340"/>
      <c r="D25" s="289"/>
      <c r="E25" s="289"/>
      <c r="F25" s="289"/>
      <c r="G25" s="289"/>
      <c r="H25" s="289"/>
      <c r="I25" s="289"/>
      <c r="J25" s="289"/>
      <c r="K25" s="289"/>
      <c r="L25" s="289"/>
      <c r="M25" s="289"/>
      <c r="N25" s="289"/>
      <c r="O25" s="289"/>
      <c r="P25" s="289"/>
      <c r="Q25" s="289"/>
      <c r="R25" s="289"/>
      <c r="T25" s="379"/>
      <c r="U25" s="379"/>
      <c r="V25" s="379"/>
      <c r="W25" s="183"/>
      <c r="X25" s="183"/>
      <c r="Y25" s="183"/>
      <c r="Z25" s="183"/>
      <c r="AA25" s="183"/>
      <c r="AB25" s="183"/>
      <c r="AC25" s="183"/>
      <c r="AD25" s="183"/>
      <c r="AE25" s="183"/>
      <c r="AF25" s="183"/>
      <c r="AG25" s="183"/>
      <c r="AH25" s="183"/>
      <c r="AI25" s="183"/>
      <c r="AJ25" s="183"/>
      <c r="AK25" s="183"/>
    </row>
    <row r="28" spans="1:37" ht="15.75">
      <c r="A28" s="20"/>
      <c r="B28" s="93"/>
      <c r="C28" s="362"/>
      <c r="D28" s="344"/>
      <c r="E28" s="344"/>
      <c r="F28" s="344"/>
      <c r="G28" s="344"/>
      <c r="H28" s="344"/>
      <c r="I28" s="344"/>
      <c r="J28" s="344"/>
      <c r="K28" s="193"/>
      <c r="L28" s="193"/>
      <c r="M28" s="193"/>
      <c r="N28" s="193"/>
      <c r="O28" s="193"/>
      <c r="P28" s="193"/>
      <c r="Q28" s="363"/>
      <c r="R28" s="193"/>
    </row>
    <row r="29" spans="1:37" ht="15.75">
      <c r="A29" s="20"/>
      <c r="B29" s="336"/>
      <c r="C29" s="361"/>
      <c r="D29" s="336"/>
      <c r="E29" s="336"/>
      <c r="F29" s="336"/>
      <c r="G29" s="336"/>
      <c r="H29" s="350"/>
      <c r="I29" s="350"/>
      <c r="J29" s="336"/>
      <c r="K29" s="351"/>
      <c r="L29" s="351"/>
      <c r="M29" s="364"/>
      <c r="N29" s="364"/>
      <c r="O29" s="364"/>
      <c r="P29" s="364"/>
      <c r="Q29" s="364"/>
      <c r="R29" s="364"/>
    </row>
    <row r="30" spans="1:37" ht="15.75">
      <c r="A30" s="20"/>
      <c r="B30" s="336"/>
      <c r="C30" s="361"/>
      <c r="D30" s="336"/>
      <c r="E30" s="336"/>
      <c r="F30" s="336"/>
      <c r="G30" s="336"/>
      <c r="H30" s="350"/>
      <c r="I30" s="350"/>
      <c r="J30" s="336"/>
      <c r="K30" s="351"/>
      <c r="L30" s="351"/>
      <c r="M30" s="364"/>
      <c r="N30" s="364"/>
      <c r="O30" s="364"/>
      <c r="P30" s="364"/>
      <c r="Q30" s="364"/>
      <c r="R30" s="364"/>
    </row>
    <row r="31" spans="1:37" ht="15.75">
      <c r="A31" s="20"/>
      <c r="B31" s="336"/>
      <c r="C31" s="361"/>
      <c r="D31" s="336"/>
      <c r="E31" s="336"/>
      <c r="F31" s="336"/>
      <c r="G31" s="336"/>
      <c r="H31" s="350"/>
      <c r="I31" s="350"/>
      <c r="J31" s="336"/>
      <c r="K31" s="351"/>
      <c r="L31" s="351"/>
      <c r="M31" s="364"/>
      <c r="N31" s="364"/>
      <c r="O31" s="364"/>
      <c r="P31" s="364"/>
      <c r="Q31" s="364"/>
      <c r="R31" s="364"/>
    </row>
    <row r="32" spans="1:37" ht="15.75">
      <c r="A32" s="20"/>
      <c r="B32" s="336"/>
      <c r="C32" s="361"/>
      <c r="D32" s="336"/>
      <c r="E32" s="336"/>
      <c r="F32" s="336"/>
      <c r="G32" s="336"/>
      <c r="H32" s="350"/>
      <c r="I32" s="350"/>
      <c r="J32" s="336"/>
      <c r="K32" s="351"/>
      <c r="L32" s="351"/>
      <c r="M32" s="364"/>
      <c r="N32" s="364"/>
      <c r="O32" s="364"/>
      <c r="P32" s="364"/>
      <c r="Q32" s="364"/>
      <c r="R32" s="364"/>
    </row>
    <row r="33" spans="1:20" ht="15.75">
      <c r="A33" s="20"/>
      <c r="B33" s="336"/>
      <c r="C33" s="361"/>
      <c r="D33" s="336"/>
      <c r="E33" s="336"/>
      <c r="F33" s="336"/>
      <c r="G33" s="336"/>
      <c r="H33" s="350"/>
      <c r="I33" s="350"/>
      <c r="J33" s="336"/>
      <c r="K33" s="351"/>
      <c r="L33" s="351"/>
      <c r="M33" s="364"/>
      <c r="N33" s="364"/>
      <c r="O33" s="364"/>
      <c r="P33" s="364"/>
      <c r="Q33" s="364"/>
      <c r="R33" s="364"/>
    </row>
    <row r="34" spans="1:20" ht="15.75">
      <c r="A34" s="20"/>
      <c r="B34" s="336"/>
      <c r="C34" s="365"/>
      <c r="D34" s="336"/>
      <c r="E34" s="336"/>
      <c r="F34" s="336"/>
      <c r="G34" s="336"/>
      <c r="H34" s="216"/>
      <c r="I34" s="216"/>
      <c r="J34" s="336"/>
      <c r="K34" s="351"/>
      <c r="L34" s="351"/>
      <c r="M34" s="216"/>
      <c r="N34" s="216"/>
      <c r="O34" s="216"/>
      <c r="P34" s="216"/>
      <c r="Q34" s="216"/>
      <c r="R34" s="216"/>
    </row>
    <row r="35" spans="1:20" ht="15.75">
      <c r="A35" s="20"/>
      <c r="B35" s="336"/>
      <c r="C35" s="361"/>
      <c r="D35" s="336"/>
      <c r="E35" s="336"/>
      <c r="F35" s="336"/>
      <c r="G35" s="336"/>
      <c r="H35" s="350"/>
      <c r="I35" s="350"/>
      <c r="J35" s="336"/>
      <c r="K35" s="351"/>
      <c r="L35" s="351"/>
      <c r="M35" s="364"/>
      <c r="N35" s="364"/>
      <c r="O35" s="364"/>
      <c r="P35" s="364"/>
      <c r="Q35" s="364"/>
      <c r="R35" s="364"/>
    </row>
    <row r="36" spans="1:20" ht="15.75">
      <c r="A36" s="20"/>
      <c r="B36" s="366"/>
      <c r="C36" s="367"/>
      <c r="D36" s="350"/>
      <c r="E36" s="350"/>
      <c r="F36" s="350"/>
      <c r="G36" s="350"/>
      <c r="H36" s="350"/>
      <c r="I36" s="350"/>
      <c r="J36" s="350"/>
      <c r="K36" s="364"/>
      <c r="L36" s="364"/>
      <c r="M36" s="364"/>
      <c r="N36" s="364"/>
      <c r="O36" s="364"/>
      <c r="P36" s="364"/>
      <c r="Q36" s="364"/>
      <c r="R36" s="364"/>
    </row>
    <row r="37" spans="1:20">
      <c r="A37" s="117"/>
      <c r="B37" s="346"/>
      <c r="C37" s="21"/>
      <c r="D37" s="340"/>
      <c r="E37" s="340"/>
      <c r="F37" s="340"/>
      <c r="G37" s="340"/>
      <c r="H37" s="340"/>
      <c r="I37" s="340"/>
      <c r="J37" s="340"/>
      <c r="K37" s="340"/>
      <c r="L37" s="340"/>
      <c r="M37" s="340"/>
      <c r="N37" s="340"/>
      <c r="O37" s="340"/>
      <c r="P37" s="340"/>
      <c r="Q37" s="340"/>
      <c r="R37" s="340"/>
    </row>
    <row r="38" spans="1:20">
      <c r="A38" s="368"/>
      <c r="B38" s="369"/>
      <c r="C38" s="366"/>
      <c r="D38" s="369"/>
      <c r="E38" s="369"/>
      <c r="F38" s="369"/>
      <c r="G38" s="369"/>
      <c r="H38" s="369"/>
      <c r="I38" s="369"/>
      <c r="J38" s="369"/>
      <c r="K38" s="369"/>
      <c r="L38" s="369"/>
      <c r="M38" s="369"/>
      <c r="N38" s="369"/>
      <c r="O38" s="369"/>
      <c r="P38" s="369"/>
      <c r="Q38" s="369"/>
      <c r="R38" s="369"/>
    </row>
    <row r="39" spans="1:20">
      <c r="A39" s="117"/>
      <c r="B39" s="369"/>
      <c r="C39" s="366"/>
      <c r="D39" s="369"/>
      <c r="E39" s="369"/>
      <c r="F39" s="369"/>
      <c r="G39" s="369"/>
      <c r="H39" s="369"/>
      <c r="I39" s="369"/>
      <c r="J39" s="369"/>
      <c r="K39" s="369"/>
      <c r="L39" s="369"/>
      <c r="M39" s="369"/>
      <c r="N39" s="369"/>
      <c r="O39" s="369"/>
      <c r="P39" s="369"/>
      <c r="Q39" s="369"/>
      <c r="R39" s="369"/>
    </row>
    <row r="40" spans="1:20">
      <c r="A40" s="117"/>
      <c r="B40" s="369"/>
      <c r="C40" s="366"/>
      <c r="D40" s="369"/>
      <c r="E40" s="369"/>
      <c r="F40" s="369"/>
      <c r="G40" s="369"/>
      <c r="H40" s="369"/>
      <c r="I40" s="369"/>
      <c r="J40" s="369"/>
      <c r="K40" s="369"/>
      <c r="L40" s="369"/>
      <c r="M40" s="369"/>
      <c r="N40" s="369"/>
      <c r="O40" s="369"/>
      <c r="P40" s="369"/>
      <c r="Q40" s="369"/>
      <c r="R40" s="369"/>
    </row>
    <row r="41" spans="1:20">
      <c r="A41" s="368"/>
      <c r="B41" s="369"/>
      <c r="C41" s="366"/>
      <c r="D41" s="369"/>
      <c r="E41" s="369"/>
      <c r="F41" s="369"/>
      <c r="G41" s="369"/>
      <c r="H41" s="369"/>
      <c r="I41" s="369"/>
      <c r="J41" s="369"/>
      <c r="K41" s="369"/>
      <c r="L41" s="369"/>
      <c r="M41" s="369"/>
      <c r="N41" s="369"/>
      <c r="O41" s="369"/>
      <c r="P41" s="369"/>
      <c r="Q41" s="369"/>
      <c r="R41" s="369"/>
    </row>
    <row r="42" spans="1:20" ht="15.75">
      <c r="A42" s="20"/>
      <c r="B42" s="354"/>
      <c r="C42" s="360"/>
      <c r="D42" s="20"/>
      <c r="E42" s="20"/>
      <c r="F42" s="20"/>
      <c r="G42" s="20"/>
      <c r="H42" s="20"/>
      <c r="I42" s="20"/>
      <c r="J42" s="20"/>
      <c r="K42" s="341"/>
      <c r="L42" s="341"/>
      <c r="M42" s="341"/>
      <c r="N42" s="341"/>
      <c r="O42" s="341"/>
      <c r="P42" s="341"/>
      <c r="Q42" s="341"/>
      <c r="R42" s="341"/>
    </row>
    <row r="43" spans="1:20" ht="15.75">
      <c r="A43" s="20"/>
      <c r="B43" s="336"/>
      <c r="C43" s="337"/>
      <c r="D43" s="338"/>
      <c r="E43" s="338"/>
      <c r="F43" s="338"/>
      <c r="G43" s="338"/>
      <c r="H43" s="339"/>
      <c r="I43" s="339"/>
      <c r="J43" s="338"/>
      <c r="K43" s="351"/>
      <c r="L43" s="351"/>
      <c r="M43" s="216"/>
      <c r="N43" s="216"/>
      <c r="O43" s="216"/>
      <c r="P43" s="216"/>
      <c r="Q43" s="216"/>
      <c r="R43" s="216"/>
    </row>
    <row r="44" spans="1:20" ht="15.75">
      <c r="A44" s="20"/>
      <c r="B44" s="336"/>
      <c r="C44" s="337"/>
      <c r="D44" s="338"/>
      <c r="E44" s="338"/>
      <c r="F44" s="338"/>
      <c r="G44" s="338"/>
      <c r="H44" s="339"/>
      <c r="I44" s="339"/>
      <c r="J44" s="338"/>
      <c r="K44" s="351"/>
      <c r="L44" s="351"/>
      <c r="M44" s="216"/>
      <c r="N44" s="216"/>
      <c r="O44" s="216"/>
      <c r="P44" s="216"/>
      <c r="Q44" s="216"/>
      <c r="R44" s="216"/>
    </row>
    <row r="45" spans="1:20" ht="15.75">
      <c r="A45" s="20"/>
      <c r="B45" s="336"/>
      <c r="C45" s="337"/>
      <c r="D45" s="338"/>
      <c r="E45" s="338"/>
      <c r="F45" s="338"/>
      <c r="G45" s="338"/>
      <c r="H45" s="339"/>
      <c r="I45" s="339"/>
      <c r="J45" s="338"/>
      <c r="K45" s="351"/>
      <c r="L45" s="351"/>
      <c r="M45" s="216"/>
      <c r="N45" s="216"/>
      <c r="O45" s="216"/>
      <c r="P45" s="216"/>
      <c r="Q45" s="216"/>
      <c r="R45" s="216"/>
    </row>
    <row r="46" spans="1:20" ht="15.75">
      <c r="A46" s="338"/>
      <c r="B46" s="336"/>
      <c r="C46" s="448"/>
      <c r="D46" s="336"/>
      <c r="E46" s="368"/>
      <c r="F46" s="369"/>
      <c r="G46" s="353"/>
      <c r="H46" s="336"/>
      <c r="I46" s="339"/>
      <c r="J46" s="366"/>
      <c r="K46" s="448"/>
      <c r="L46" s="336"/>
      <c r="M46" s="368"/>
      <c r="N46" s="369"/>
      <c r="O46" s="448"/>
      <c r="P46" s="336"/>
      <c r="Q46" s="353"/>
      <c r="R46" s="369"/>
      <c r="S46" s="368"/>
      <c r="T46" s="336"/>
    </row>
    <row r="47" spans="1:20" ht="15.75">
      <c r="A47" s="353"/>
      <c r="B47" s="366"/>
      <c r="C47" s="448"/>
      <c r="D47" s="336"/>
      <c r="E47" s="339"/>
      <c r="F47" s="366"/>
      <c r="G47" s="339"/>
      <c r="H47" s="343"/>
      <c r="I47" s="368"/>
      <c r="J47" s="336"/>
      <c r="K47" s="448"/>
      <c r="L47" s="336"/>
      <c r="M47" s="353"/>
      <c r="N47" s="336"/>
      <c r="O47" s="448"/>
      <c r="P47" s="336"/>
      <c r="Q47" s="339"/>
      <c r="R47" s="336"/>
      <c r="S47" s="368"/>
      <c r="T47" s="336"/>
    </row>
    <row r="48" spans="1:20" ht="15.75">
      <c r="A48" s="448"/>
      <c r="B48" s="336"/>
      <c r="C48" s="361"/>
      <c r="D48" s="336"/>
      <c r="E48" s="339"/>
      <c r="F48" s="336"/>
      <c r="G48" s="368"/>
      <c r="H48" s="369"/>
      <c r="I48" s="336"/>
      <c r="J48" s="336"/>
      <c r="K48" s="336"/>
      <c r="L48" s="336"/>
      <c r="M48" s="339"/>
      <c r="N48" s="366"/>
      <c r="O48" s="336"/>
      <c r="P48" s="336"/>
      <c r="Q48" s="336"/>
      <c r="R48" s="336"/>
      <c r="S48" s="449"/>
      <c r="T48" s="449"/>
    </row>
    <row r="49" spans="1:37" ht="15.75">
      <c r="A49" s="448"/>
      <c r="B49" s="336"/>
      <c r="C49" s="353"/>
      <c r="D49" s="336"/>
      <c r="E49" s="448"/>
      <c r="F49" s="336"/>
      <c r="G49" s="368"/>
      <c r="H49" s="369"/>
      <c r="I49" s="353"/>
      <c r="J49" s="336"/>
      <c r="K49" s="448"/>
      <c r="L49" s="336"/>
      <c r="M49" s="448"/>
      <c r="N49" s="336"/>
      <c r="O49" s="353"/>
      <c r="P49" s="336"/>
      <c r="Q49" s="448"/>
      <c r="R49" s="336"/>
      <c r="S49" s="448"/>
      <c r="T49" s="336"/>
    </row>
    <row r="50" spans="1:37">
      <c r="A50" s="368"/>
      <c r="B50" s="369"/>
      <c r="C50" s="448"/>
      <c r="D50" s="336"/>
      <c r="E50" s="448"/>
      <c r="F50" s="336"/>
      <c r="G50" s="368"/>
      <c r="H50" s="369"/>
      <c r="I50" s="448"/>
      <c r="J50" s="336"/>
      <c r="K50" s="448"/>
      <c r="L50" s="336"/>
      <c r="M50" s="368"/>
      <c r="N50" s="369"/>
      <c r="O50" s="448"/>
      <c r="P50" s="336"/>
      <c r="Q50" s="368"/>
      <c r="R50" s="369"/>
      <c r="S50" s="448"/>
      <c r="T50" s="336"/>
    </row>
    <row r="51" spans="1:37">
      <c r="A51" s="449"/>
      <c r="B51" s="449"/>
      <c r="C51" s="368"/>
      <c r="D51" s="336"/>
      <c r="E51" s="449"/>
      <c r="F51" s="449"/>
      <c r="G51" s="449"/>
      <c r="H51" s="449"/>
      <c r="I51" s="368"/>
      <c r="J51" s="336"/>
      <c r="K51" s="368"/>
      <c r="L51" s="336"/>
      <c r="M51" s="449"/>
      <c r="N51" s="449"/>
      <c r="O51" s="368"/>
      <c r="P51" s="336"/>
      <c r="Q51" s="449"/>
      <c r="R51" s="449"/>
      <c r="S51" s="368"/>
      <c r="T51" s="336"/>
    </row>
    <row r="53" spans="1:37" ht="15.75">
      <c r="A53" s="20"/>
      <c r="B53" s="354"/>
      <c r="C53" s="355"/>
      <c r="D53" s="341"/>
      <c r="E53" s="341"/>
      <c r="F53" s="341"/>
      <c r="G53" s="341"/>
      <c r="H53" s="341"/>
      <c r="I53" s="341"/>
      <c r="J53" s="341"/>
      <c r="K53" s="341"/>
      <c r="L53" s="341"/>
      <c r="M53" s="341"/>
      <c r="N53" s="341"/>
      <c r="O53" s="341"/>
      <c r="P53" s="341"/>
      <c r="Q53" s="341"/>
      <c r="R53" s="341"/>
      <c r="T53" s="20"/>
      <c r="U53" s="354"/>
      <c r="V53" s="355"/>
      <c r="W53" s="341"/>
      <c r="X53" s="341"/>
      <c r="Y53" s="341"/>
      <c r="Z53" s="341"/>
      <c r="AA53" s="341"/>
      <c r="AB53" s="341"/>
      <c r="AC53" s="341"/>
      <c r="AD53" s="341"/>
      <c r="AE53" s="341"/>
      <c r="AF53" s="341"/>
      <c r="AG53" s="341"/>
      <c r="AH53" s="341"/>
      <c r="AI53" s="341"/>
      <c r="AJ53" s="341"/>
      <c r="AK53" s="341"/>
    </row>
    <row r="54" spans="1:37" ht="15.75">
      <c r="A54" s="20"/>
      <c r="B54" s="336"/>
      <c r="C54" s="348"/>
      <c r="D54" s="351"/>
      <c r="E54" s="351"/>
      <c r="F54" s="351"/>
      <c r="G54" s="351"/>
      <c r="H54" s="216"/>
      <c r="I54" s="216"/>
      <c r="J54" s="351"/>
      <c r="K54" s="351"/>
      <c r="L54" s="351"/>
      <c r="M54" s="216"/>
      <c r="N54" s="216"/>
      <c r="O54" s="216"/>
      <c r="P54" s="216"/>
      <c r="Q54" s="216"/>
      <c r="R54" s="216"/>
      <c r="T54" s="20"/>
      <c r="U54" s="336"/>
      <c r="V54" s="361"/>
      <c r="W54" s="336"/>
      <c r="X54" s="336"/>
      <c r="Y54" s="336"/>
      <c r="Z54" s="336"/>
      <c r="AA54" s="216"/>
      <c r="AB54" s="216"/>
      <c r="AC54" s="336"/>
      <c r="AD54" s="351"/>
      <c r="AE54" s="351"/>
      <c r="AF54" s="216"/>
      <c r="AG54" s="216"/>
      <c r="AH54" s="216"/>
      <c r="AI54" s="216"/>
      <c r="AJ54" s="216"/>
      <c r="AK54" s="216"/>
    </row>
    <row r="55" spans="1:37" ht="15.75">
      <c r="A55" s="20"/>
      <c r="B55" s="336"/>
      <c r="C55" s="348"/>
      <c r="D55" s="351"/>
      <c r="E55" s="351"/>
      <c r="F55" s="351"/>
      <c r="G55" s="351"/>
      <c r="H55" s="216"/>
      <c r="I55" s="216"/>
      <c r="J55" s="351"/>
      <c r="K55" s="351"/>
      <c r="L55" s="351"/>
      <c r="M55" s="216"/>
      <c r="N55" s="216"/>
      <c r="O55" s="216"/>
      <c r="P55" s="216"/>
      <c r="Q55" s="216"/>
      <c r="R55" s="216"/>
      <c r="T55" s="20"/>
      <c r="U55" s="336"/>
      <c r="V55" s="361"/>
      <c r="W55" s="336"/>
      <c r="X55" s="336"/>
      <c r="Y55" s="336"/>
      <c r="Z55" s="336"/>
      <c r="AA55" s="216"/>
      <c r="AB55" s="216"/>
      <c r="AC55" s="336"/>
      <c r="AD55" s="351"/>
      <c r="AE55" s="351"/>
      <c r="AF55" s="216"/>
      <c r="AG55" s="216"/>
      <c r="AH55" s="216"/>
      <c r="AI55" s="216"/>
      <c r="AJ55" s="216"/>
      <c r="AK55" s="216"/>
    </row>
    <row r="56" spans="1:37" ht="15.75">
      <c r="A56" s="20"/>
      <c r="B56" s="336"/>
      <c r="C56" s="348"/>
      <c r="D56" s="351"/>
      <c r="E56" s="351"/>
      <c r="F56" s="351"/>
      <c r="G56" s="351"/>
      <c r="H56" s="216"/>
      <c r="I56" s="216"/>
      <c r="J56" s="351"/>
      <c r="K56" s="351"/>
      <c r="L56" s="351"/>
      <c r="M56" s="216"/>
      <c r="N56" s="216"/>
      <c r="O56" s="216"/>
      <c r="P56" s="216"/>
      <c r="Q56" s="216"/>
      <c r="R56" s="216"/>
      <c r="T56" s="20"/>
      <c r="U56" s="336"/>
      <c r="V56" s="361"/>
      <c r="W56" s="336"/>
      <c r="X56" s="336"/>
      <c r="Y56" s="336"/>
      <c r="Z56" s="336"/>
      <c r="AA56" s="216"/>
      <c r="AB56" s="216"/>
      <c r="AC56" s="336"/>
      <c r="AD56" s="351"/>
      <c r="AE56" s="351"/>
      <c r="AF56" s="216"/>
      <c r="AG56" s="216"/>
      <c r="AH56" s="216"/>
      <c r="AI56" s="216"/>
      <c r="AJ56" s="216"/>
      <c r="AK56" s="216"/>
    </row>
    <row r="57" spans="1:37" ht="15.75">
      <c r="A57" s="20"/>
      <c r="B57" s="336"/>
      <c r="C57" s="348"/>
      <c r="D57" s="351"/>
      <c r="E57" s="351"/>
      <c r="F57" s="351"/>
      <c r="G57" s="351"/>
      <c r="H57" s="216"/>
      <c r="I57" s="216"/>
      <c r="J57" s="351"/>
      <c r="K57" s="351"/>
      <c r="L57" s="351"/>
      <c r="M57" s="216"/>
      <c r="N57" s="216"/>
      <c r="O57" s="216"/>
      <c r="P57" s="216"/>
      <c r="Q57" s="216"/>
      <c r="R57" s="216"/>
      <c r="T57" s="20"/>
      <c r="U57" s="336"/>
      <c r="V57" s="361"/>
      <c r="W57" s="336"/>
      <c r="X57" s="336"/>
      <c r="Y57" s="336"/>
      <c r="Z57" s="336"/>
      <c r="AA57" s="216"/>
      <c r="AB57" s="216"/>
      <c r="AC57" s="336"/>
      <c r="AD57" s="351"/>
      <c r="AE57" s="351"/>
      <c r="AF57" s="216"/>
      <c r="AG57" s="216"/>
      <c r="AH57" s="216"/>
      <c r="AI57" s="216"/>
      <c r="AJ57" s="216"/>
      <c r="AK57" s="216"/>
    </row>
    <row r="58" spans="1:37" ht="15.75">
      <c r="A58" s="20"/>
      <c r="B58" s="336"/>
      <c r="C58" s="348"/>
      <c r="D58" s="351"/>
      <c r="E58" s="351"/>
      <c r="F58" s="351"/>
      <c r="G58" s="351"/>
      <c r="H58" s="216"/>
      <c r="I58" s="216"/>
      <c r="J58" s="351"/>
      <c r="K58" s="351"/>
      <c r="L58" s="351"/>
      <c r="M58" s="216"/>
      <c r="N58" s="216"/>
      <c r="O58" s="216"/>
      <c r="P58" s="216"/>
      <c r="Q58" s="216"/>
      <c r="R58" s="216"/>
      <c r="T58" s="20"/>
      <c r="U58" s="336"/>
      <c r="V58" s="361"/>
      <c r="W58" s="336"/>
      <c r="X58" s="336"/>
      <c r="Y58" s="336"/>
      <c r="Z58" s="336"/>
      <c r="AA58" s="216"/>
      <c r="AB58" s="216"/>
      <c r="AC58" s="336"/>
      <c r="AD58" s="351"/>
      <c r="AE58" s="351"/>
      <c r="AF58" s="216"/>
      <c r="AG58" s="216"/>
      <c r="AH58" s="216"/>
      <c r="AI58" s="216"/>
      <c r="AJ58" s="216"/>
      <c r="AK58" s="216"/>
    </row>
    <row r="59" spans="1:37" ht="15.75">
      <c r="A59" s="20"/>
      <c r="B59" s="336"/>
      <c r="C59" s="348"/>
      <c r="D59" s="351"/>
      <c r="E59" s="351"/>
      <c r="F59" s="351"/>
      <c r="G59" s="351"/>
      <c r="H59" s="216"/>
      <c r="I59" s="216"/>
      <c r="J59" s="351"/>
      <c r="K59" s="351"/>
      <c r="L59" s="351"/>
      <c r="M59" s="216"/>
      <c r="N59" s="216"/>
      <c r="O59" s="216"/>
      <c r="P59" s="216"/>
      <c r="Q59" s="216"/>
      <c r="R59" s="216"/>
      <c r="T59" s="20"/>
      <c r="U59" s="336"/>
      <c r="V59" s="361"/>
      <c r="W59" s="336"/>
      <c r="X59" s="336"/>
      <c r="Y59" s="336"/>
      <c r="Z59" s="336"/>
      <c r="AA59" s="216"/>
      <c r="AB59" s="216"/>
      <c r="AC59" s="336"/>
      <c r="AD59" s="351"/>
      <c r="AE59" s="351"/>
      <c r="AF59" s="216"/>
      <c r="AG59" s="216"/>
      <c r="AH59" s="216"/>
      <c r="AI59" s="216"/>
      <c r="AJ59" s="216"/>
      <c r="AK59" s="216"/>
    </row>
    <row r="60" spans="1:37" ht="15.75">
      <c r="A60" s="20"/>
      <c r="B60" s="336"/>
      <c r="C60" s="348"/>
      <c r="D60" s="351"/>
      <c r="E60" s="351"/>
      <c r="F60" s="351"/>
      <c r="G60" s="351"/>
      <c r="H60" s="216"/>
      <c r="I60" s="216"/>
      <c r="J60" s="351"/>
      <c r="K60" s="351"/>
      <c r="L60" s="351"/>
      <c r="M60" s="216"/>
      <c r="N60" s="216"/>
      <c r="O60" s="216"/>
      <c r="P60" s="216"/>
      <c r="Q60" s="216"/>
      <c r="R60" s="216"/>
      <c r="T60" s="20"/>
      <c r="U60" s="336"/>
      <c r="V60" s="361"/>
      <c r="W60" s="336"/>
      <c r="X60" s="336"/>
      <c r="Y60" s="336"/>
      <c r="Z60" s="336"/>
      <c r="AA60" s="216"/>
      <c r="AB60" s="216"/>
      <c r="AC60" s="336"/>
      <c r="AD60" s="351"/>
      <c r="AE60" s="351"/>
      <c r="AF60" s="216"/>
      <c r="AG60" s="216"/>
      <c r="AH60" s="216"/>
      <c r="AI60" s="216"/>
      <c r="AJ60" s="216"/>
      <c r="AK60" s="216"/>
    </row>
    <row r="61" spans="1:37" ht="15.75">
      <c r="A61" s="20"/>
      <c r="B61" s="336"/>
      <c r="C61" s="348"/>
      <c r="D61" s="351"/>
      <c r="E61" s="351"/>
      <c r="F61" s="351"/>
      <c r="G61" s="351"/>
      <c r="H61" s="216"/>
      <c r="I61" s="216"/>
      <c r="J61" s="351"/>
      <c r="K61" s="351"/>
      <c r="L61" s="351"/>
      <c r="M61" s="216"/>
      <c r="N61" s="216"/>
      <c r="O61" s="216"/>
      <c r="P61" s="216"/>
      <c r="Q61" s="216"/>
      <c r="R61" s="216"/>
      <c r="T61" s="20"/>
      <c r="U61" s="336"/>
      <c r="V61" s="361"/>
      <c r="W61" s="336"/>
      <c r="X61" s="336"/>
      <c r="Y61" s="336"/>
      <c r="Z61" s="336"/>
      <c r="AA61" s="216"/>
      <c r="AB61" s="216"/>
      <c r="AC61" s="336"/>
      <c r="AD61" s="351"/>
      <c r="AE61" s="351"/>
      <c r="AF61" s="216"/>
      <c r="AG61" s="216"/>
      <c r="AH61" s="216"/>
      <c r="AI61" s="216"/>
      <c r="AJ61" s="216"/>
      <c r="AK61" s="216"/>
    </row>
    <row r="62" spans="1:37" ht="15.75">
      <c r="A62" s="20"/>
      <c r="B62" s="336"/>
      <c r="C62" s="348"/>
      <c r="D62" s="351"/>
      <c r="E62" s="351"/>
      <c r="F62" s="351"/>
      <c r="G62" s="351"/>
      <c r="H62" s="216"/>
      <c r="I62" s="216"/>
      <c r="J62" s="351"/>
      <c r="K62" s="351"/>
      <c r="L62" s="351"/>
      <c r="M62" s="216"/>
      <c r="N62" s="216"/>
      <c r="O62" s="216"/>
      <c r="P62" s="216"/>
      <c r="Q62" s="216"/>
      <c r="R62" s="216"/>
      <c r="T62" s="20"/>
      <c r="U62" s="336"/>
      <c r="V62" s="361"/>
      <c r="W62" s="336"/>
      <c r="X62" s="336"/>
      <c r="Y62" s="336"/>
      <c r="Z62" s="336"/>
      <c r="AA62" s="216"/>
      <c r="AB62" s="216"/>
      <c r="AC62" s="336"/>
      <c r="AD62" s="351"/>
      <c r="AE62" s="351"/>
      <c r="AF62" s="216"/>
      <c r="AG62" s="216"/>
      <c r="AH62" s="216"/>
      <c r="AI62" s="216"/>
      <c r="AJ62" s="216"/>
      <c r="AK62" s="216"/>
    </row>
    <row r="63" spans="1:37" ht="15.75">
      <c r="A63" s="20"/>
      <c r="B63" s="336"/>
      <c r="C63" s="348"/>
      <c r="D63" s="351"/>
      <c r="E63" s="351"/>
      <c r="F63" s="351"/>
      <c r="G63" s="351"/>
      <c r="H63" s="216"/>
      <c r="I63" s="216"/>
      <c r="J63" s="351"/>
      <c r="K63" s="351"/>
      <c r="L63" s="351"/>
      <c r="M63" s="216"/>
      <c r="N63" s="216"/>
      <c r="O63" s="216"/>
      <c r="P63" s="216"/>
      <c r="Q63" s="216"/>
      <c r="R63" s="216"/>
      <c r="T63" s="20"/>
      <c r="U63" s="336"/>
      <c r="V63" s="361"/>
      <c r="W63" s="336"/>
      <c r="X63" s="336"/>
      <c r="Y63" s="336"/>
      <c r="Z63" s="336"/>
      <c r="AA63" s="216"/>
      <c r="AB63" s="216"/>
      <c r="AC63" s="336"/>
      <c r="AD63" s="351"/>
      <c r="AE63" s="351"/>
      <c r="AF63" s="216"/>
      <c r="AG63" s="216"/>
      <c r="AH63" s="216"/>
      <c r="AI63" s="216"/>
      <c r="AJ63" s="216"/>
      <c r="AK63" s="216"/>
    </row>
    <row r="64" spans="1:37">
      <c r="A64" s="359"/>
      <c r="B64" s="354"/>
      <c r="C64" s="355"/>
      <c r="D64" s="360"/>
      <c r="E64" s="360"/>
      <c r="F64" s="360"/>
      <c r="G64" s="360"/>
      <c r="H64" s="370"/>
      <c r="I64" s="370"/>
      <c r="J64" s="360"/>
      <c r="K64" s="360"/>
      <c r="L64" s="360"/>
      <c r="M64" s="370"/>
      <c r="N64" s="370"/>
      <c r="O64" s="370"/>
      <c r="P64" s="370"/>
      <c r="Q64" s="370"/>
      <c r="R64" s="370"/>
      <c r="T64" s="359"/>
      <c r="U64" s="354"/>
      <c r="V64" s="355"/>
      <c r="W64" s="360"/>
      <c r="X64" s="360"/>
      <c r="Y64" s="360"/>
      <c r="Z64" s="360"/>
      <c r="AA64" s="370"/>
      <c r="AB64" s="370"/>
      <c r="AC64" s="360"/>
      <c r="AD64" s="360"/>
      <c r="AE64" s="360"/>
      <c r="AF64" s="370"/>
      <c r="AG64" s="370"/>
      <c r="AH64" s="370"/>
      <c r="AI64" s="370"/>
      <c r="AJ64" s="370"/>
      <c r="AK64" s="370"/>
    </row>
    <row r="65" spans="1:37">
      <c r="A65" s="338"/>
      <c r="B65" s="336"/>
      <c r="C65" s="371"/>
      <c r="D65" s="336"/>
      <c r="E65" s="336"/>
      <c r="F65" s="336"/>
      <c r="G65" s="336"/>
      <c r="H65" s="336"/>
      <c r="I65" s="336"/>
      <c r="J65" s="336"/>
      <c r="K65" s="336"/>
      <c r="L65" s="336"/>
      <c r="M65" s="336"/>
      <c r="N65" s="336"/>
      <c r="O65" s="336"/>
      <c r="P65" s="336"/>
      <c r="Q65" s="336"/>
      <c r="R65" s="336"/>
      <c r="T65" s="338"/>
      <c r="U65" s="336"/>
      <c r="V65" s="351"/>
      <c r="W65" s="336"/>
      <c r="X65" s="336"/>
      <c r="Y65" s="336"/>
      <c r="Z65" s="336"/>
      <c r="AA65" s="336"/>
      <c r="AB65" s="336"/>
      <c r="AC65" s="336"/>
      <c r="AD65" s="336"/>
      <c r="AE65" s="336"/>
      <c r="AF65" s="336"/>
      <c r="AG65" s="336"/>
      <c r="AH65" s="336"/>
      <c r="AI65" s="336"/>
      <c r="AJ65" s="336"/>
      <c r="AK65" s="336"/>
    </row>
    <row r="66" spans="1:37">
      <c r="A66" s="338"/>
      <c r="B66" s="336"/>
      <c r="C66" s="371"/>
      <c r="D66" s="369"/>
      <c r="E66" s="369"/>
      <c r="F66" s="369"/>
      <c r="G66" s="369"/>
      <c r="H66" s="369"/>
      <c r="I66" s="369"/>
      <c r="J66" s="369"/>
      <c r="K66" s="369"/>
      <c r="L66" s="369"/>
      <c r="M66" s="369"/>
      <c r="N66" s="369"/>
      <c r="O66" s="369"/>
      <c r="P66" s="369"/>
      <c r="Q66" s="369"/>
      <c r="R66" s="369"/>
      <c r="T66" s="338"/>
      <c r="U66" s="336"/>
      <c r="V66" s="351"/>
      <c r="W66" s="369"/>
      <c r="X66" s="369"/>
      <c r="Y66" s="369"/>
      <c r="Z66" s="369"/>
      <c r="AA66" s="369"/>
      <c r="AB66" s="369"/>
      <c r="AC66" s="369"/>
      <c r="AD66" s="369"/>
      <c r="AE66" s="369"/>
      <c r="AF66" s="369"/>
      <c r="AG66" s="369"/>
      <c r="AH66" s="369"/>
      <c r="AI66" s="369"/>
      <c r="AJ66" s="369"/>
      <c r="AK66" s="369"/>
    </row>
    <row r="67" spans="1:37">
      <c r="A67" s="338"/>
      <c r="B67" s="336"/>
      <c r="C67" s="371"/>
      <c r="D67" s="336"/>
      <c r="E67" s="336"/>
      <c r="F67" s="336"/>
      <c r="G67" s="336"/>
      <c r="H67" s="369"/>
      <c r="I67" s="369"/>
      <c r="J67" s="336"/>
      <c r="K67" s="336"/>
      <c r="L67" s="336"/>
      <c r="M67" s="336"/>
      <c r="N67" s="336"/>
      <c r="O67" s="336"/>
      <c r="P67" s="336"/>
      <c r="Q67" s="336"/>
      <c r="R67" s="336"/>
      <c r="T67" s="338"/>
      <c r="U67" s="336"/>
      <c r="V67" s="351"/>
      <c r="W67" s="336"/>
      <c r="X67" s="336"/>
      <c r="Y67" s="336"/>
      <c r="Z67" s="336"/>
      <c r="AA67" s="369"/>
      <c r="AB67" s="369"/>
      <c r="AC67" s="336"/>
      <c r="AD67" s="336"/>
      <c r="AE67" s="336"/>
      <c r="AF67" s="336"/>
      <c r="AG67" s="336"/>
      <c r="AH67" s="336"/>
      <c r="AI67" s="336"/>
      <c r="AJ67" s="336"/>
      <c r="AK67" s="336"/>
    </row>
    <row r="68" spans="1:37">
      <c r="A68" s="359"/>
      <c r="B68" s="354"/>
      <c r="C68" s="355"/>
      <c r="D68" s="360"/>
      <c r="E68" s="360"/>
      <c r="F68" s="360"/>
      <c r="G68" s="360"/>
      <c r="H68" s="360"/>
      <c r="I68" s="360"/>
      <c r="J68" s="360"/>
      <c r="K68" s="360"/>
      <c r="L68" s="360"/>
      <c r="M68" s="360"/>
      <c r="N68" s="360"/>
      <c r="O68" s="360"/>
      <c r="P68" s="360"/>
      <c r="Q68" s="360"/>
      <c r="R68" s="360"/>
      <c r="T68" s="359"/>
      <c r="U68" s="354"/>
      <c r="V68" s="355"/>
      <c r="W68" s="360"/>
      <c r="X68" s="360"/>
      <c r="Y68" s="360"/>
      <c r="Z68" s="360"/>
      <c r="AA68" s="360"/>
      <c r="AB68" s="360"/>
      <c r="AC68" s="360"/>
      <c r="AD68" s="360"/>
      <c r="AE68" s="360"/>
      <c r="AF68" s="360"/>
      <c r="AG68" s="360"/>
      <c r="AH68" s="360"/>
      <c r="AI68" s="360"/>
      <c r="AJ68" s="360"/>
      <c r="AK68" s="360"/>
    </row>
    <row r="69" spans="1:37">
      <c r="A69" s="359"/>
      <c r="B69" s="336"/>
      <c r="C69" s="361"/>
      <c r="D69" s="336"/>
      <c r="E69" s="336"/>
      <c r="F69" s="336"/>
      <c r="G69" s="336"/>
      <c r="H69" s="336"/>
      <c r="I69" s="336"/>
      <c r="J69" s="336"/>
      <c r="K69" s="336"/>
      <c r="L69" s="336"/>
      <c r="M69" s="336"/>
      <c r="N69" s="336"/>
      <c r="O69" s="336"/>
      <c r="P69" s="336"/>
      <c r="Q69" s="336"/>
      <c r="R69" s="336"/>
      <c r="T69" s="359"/>
      <c r="U69" s="336"/>
      <c r="V69" s="361"/>
      <c r="W69" s="336"/>
      <c r="X69" s="336"/>
      <c r="Y69" s="336"/>
      <c r="Z69" s="336"/>
      <c r="AA69" s="336"/>
      <c r="AB69" s="336"/>
      <c r="AC69" s="336"/>
      <c r="AD69" s="336"/>
      <c r="AE69" s="336"/>
      <c r="AF69" s="336"/>
      <c r="AG69" s="336"/>
      <c r="AH69" s="336"/>
      <c r="AI69" s="336"/>
      <c r="AJ69" s="336"/>
      <c r="AK69" s="336"/>
    </row>
    <row r="70" spans="1:37">
      <c r="A70" s="117"/>
      <c r="B70" s="354"/>
      <c r="C70" s="355"/>
      <c r="D70" s="360"/>
      <c r="E70" s="360"/>
      <c r="F70" s="360"/>
      <c r="G70" s="360"/>
      <c r="H70" s="360"/>
      <c r="I70" s="360"/>
      <c r="J70" s="360"/>
      <c r="K70" s="360"/>
      <c r="L70" s="360"/>
      <c r="M70" s="360"/>
      <c r="N70" s="360"/>
      <c r="O70" s="360"/>
      <c r="P70" s="360"/>
      <c r="Q70" s="360"/>
      <c r="R70" s="360"/>
      <c r="T70" s="117"/>
      <c r="U70" s="354"/>
      <c r="V70" s="355"/>
      <c r="W70" s="360"/>
      <c r="X70" s="360"/>
      <c r="Y70" s="360"/>
      <c r="Z70" s="360"/>
      <c r="AA70" s="360"/>
      <c r="AB70" s="360"/>
      <c r="AC70" s="360"/>
      <c r="AD70" s="360"/>
      <c r="AE70" s="360"/>
      <c r="AF70" s="360"/>
      <c r="AG70" s="360"/>
      <c r="AH70" s="360"/>
      <c r="AI70" s="360"/>
      <c r="AJ70" s="360"/>
      <c r="AK70" s="360"/>
    </row>
    <row r="71" spans="1:37" ht="15.75">
      <c r="A71" s="368"/>
      <c r="B71" s="336"/>
      <c r="C71" s="365"/>
      <c r="D71" s="336"/>
      <c r="E71" s="336"/>
      <c r="F71" s="336"/>
      <c r="G71" s="336"/>
      <c r="H71" s="364"/>
      <c r="I71" s="364"/>
      <c r="J71" s="364"/>
      <c r="K71" s="364"/>
      <c r="L71" s="364"/>
      <c r="M71" s="364"/>
      <c r="N71" s="364"/>
      <c r="O71" s="364"/>
      <c r="P71" s="364"/>
      <c r="Q71" s="364"/>
      <c r="R71" s="364"/>
      <c r="T71" s="368"/>
      <c r="U71" s="336"/>
      <c r="V71" s="365"/>
      <c r="W71" s="336"/>
      <c r="X71" s="336"/>
      <c r="Y71" s="336"/>
      <c r="Z71" s="336"/>
      <c r="AA71" s="364"/>
      <c r="AB71" s="364"/>
      <c r="AC71" s="364"/>
      <c r="AD71" s="364"/>
      <c r="AE71" s="364"/>
      <c r="AF71" s="364"/>
      <c r="AG71" s="364"/>
      <c r="AH71" s="364"/>
      <c r="AI71" s="364"/>
      <c r="AJ71" s="364"/>
      <c r="AK71" s="364"/>
    </row>
    <row r="73" spans="1:37" ht="15.75">
      <c r="A73" s="20"/>
      <c r="B73" s="354"/>
      <c r="C73" s="360"/>
      <c r="D73" s="20"/>
      <c r="E73" s="20"/>
      <c r="F73" s="20"/>
      <c r="G73" s="20"/>
      <c r="H73" s="20"/>
      <c r="I73" s="20"/>
      <c r="J73" s="20"/>
      <c r="K73" s="20"/>
      <c r="L73" s="20"/>
      <c r="M73" s="20"/>
      <c r="N73" s="20"/>
      <c r="O73" s="20"/>
      <c r="P73" s="20"/>
      <c r="Q73" s="20"/>
      <c r="R73" s="20"/>
    </row>
    <row r="74" spans="1:37" ht="15.75">
      <c r="A74" s="20"/>
      <c r="B74" s="336"/>
      <c r="C74" s="337"/>
      <c r="D74" s="338"/>
      <c r="E74" s="338"/>
      <c r="F74" s="338"/>
      <c r="G74" s="338"/>
      <c r="H74" s="339"/>
      <c r="I74" s="339"/>
      <c r="J74" s="338"/>
      <c r="K74" s="338"/>
      <c r="L74" s="338"/>
      <c r="M74" s="339"/>
      <c r="N74" s="339"/>
      <c r="O74" s="339"/>
      <c r="P74" s="339"/>
      <c r="Q74" s="339"/>
      <c r="R74" s="339"/>
    </row>
    <row r="75" spans="1:37" ht="15.75">
      <c r="A75" s="20"/>
      <c r="B75" s="336"/>
      <c r="C75" s="337"/>
      <c r="D75" s="338"/>
      <c r="E75" s="338"/>
      <c r="F75" s="338"/>
      <c r="G75" s="338"/>
      <c r="H75" s="339"/>
      <c r="I75" s="339"/>
      <c r="J75" s="338"/>
      <c r="K75" s="338"/>
      <c r="L75" s="338"/>
      <c r="M75" s="339"/>
      <c r="N75" s="339"/>
      <c r="O75" s="339"/>
      <c r="P75" s="339"/>
      <c r="Q75" s="339"/>
      <c r="R75" s="339"/>
    </row>
    <row r="76" spans="1:37" ht="15.75">
      <c r="A76" s="20"/>
      <c r="B76" s="336"/>
      <c r="C76" s="337"/>
      <c r="D76" s="338"/>
      <c r="E76" s="338"/>
      <c r="F76" s="338"/>
      <c r="G76" s="338"/>
      <c r="H76" s="339"/>
      <c r="I76" s="339"/>
      <c r="J76" s="338"/>
      <c r="K76" s="338"/>
      <c r="L76" s="338"/>
      <c r="M76" s="339"/>
      <c r="N76" s="339"/>
      <c r="O76" s="339"/>
      <c r="P76" s="339"/>
      <c r="Q76" s="339"/>
      <c r="R76" s="339"/>
    </row>
    <row r="77" spans="1:37" ht="15.75">
      <c r="A77" s="20"/>
      <c r="B77" s="336"/>
      <c r="C77" s="337"/>
      <c r="D77" s="338"/>
      <c r="E77" s="338"/>
      <c r="F77" s="338"/>
      <c r="G77" s="338"/>
      <c r="H77" s="339"/>
      <c r="I77" s="339"/>
      <c r="J77" s="338"/>
      <c r="K77" s="338"/>
      <c r="L77" s="338"/>
      <c r="M77" s="339"/>
      <c r="N77" s="339"/>
      <c r="O77" s="339"/>
      <c r="P77" s="339"/>
      <c r="Q77" s="339"/>
      <c r="R77" s="339"/>
    </row>
    <row r="78" spans="1:37" ht="15.75">
      <c r="A78" s="20"/>
      <c r="B78" s="336"/>
      <c r="C78" s="337"/>
      <c r="D78" s="338"/>
      <c r="E78" s="338"/>
      <c r="F78" s="338"/>
      <c r="G78" s="338"/>
      <c r="H78" s="339"/>
      <c r="I78" s="339"/>
      <c r="J78" s="338"/>
      <c r="K78" s="338"/>
      <c r="L78" s="338"/>
      <c r="M78" s="339"/>
      <c r="N78" s="339"/>
      <c r="O78" s="339"/>
      <c r="P78" s="339"/>
      <c r="Q78" s="339"/>
      <c r="R78" s="339"/>
    </row>
    <row r="79" spans="1:37" ht="15.75">
      <c r="A79" s="20"/>
      <c r="B79" s="336"/>
      <c r="C79" s="337"/>
      <c r="D79" s="338"/>
      <c r="E79" s="338"/>
      <c r="F79" s="338"/>
      <c r="G79" s="338"/>
      <c r="H79" s="339"/>
      <c r="I79" s="339"/>
      <c r="J79" s="338"/>
      <c r="K79" s="338"/>
      <c r="L79" s="338"/>
      <c r="M79" s="339"/>
      <c r="N79" s="339"/>
      <c r="O79" s="339"/>
      <c r="P79" s="339"/>
      <c r="Q79" s="339"/>
      <c r="R79" s="339"/>
    </row>
    <row r="80" spans="1:37" ht="15.75">
      <c r="A80" s="20"/>
      <c r="B80" s="336"/>
      <c r="C80" s="337"/>
      <c r="D80" s="338"/>
      <c r="E80" s="338"/>
      <c r="F80" s="338"/>
      <c r="G80" s="338"/>
      <c r="H80" s="339"/>
      <c r="I80" s="339"/>
      <c r="J80" s="338"/>
      <c r="K80" s="338"/>
      <c r="L80" s="338"/>
      <c r="M80" s="339"/>
      <c r="N80" s="339"/>
      <c r="O80" s="339"/>
      <c r="P80" s="339"/>
      <c r="Q80" s="339"/>
      <c r="R80" s="339"/>
    </row>
    <row r="81" spans="1:18" ht="15.75">
      <c r="A81" s="20"/>
      <c r="B81" s="336"/>
      <c r="C81" s="337"/>
      <c r="D81" s="338"/>
      <c r="E81" s="338"/>
      <c r="F81" s="338"/>
      <c r="G81" s="338"/>
      <c r="H81" s="339"/>
      <c r="I81" s="339"/>
      <c r="J81" s="338"/>
      <c r="K81" s="338"/>
      <c r="L81" s="338"/>
      <c r="M81" s="339"/>
      <c r="N81" s="339"/>
      <c r="O81" s="339"/>
      <c r="P81" s="339"/>
      <c r="Q81" s="339"/>
      <c r="R81" s="339"/>
    </row>
    <row r="82" spans="1:18" ht="15.75">
      <c r="A82" s="20"/>
      <c r="B82" s="336"/>
      <c r="C82" s="337"/>
      <c r="D82" s="338"/>
      <c r="E82" s="338"/>
      <c r="F82" s="338"/>
      <c r="G82" s="338"/>
      <c r="H82" s="339"/>
      <c r="I82" s="339"/>
      <c r="J82" s="338"/>
      <c r="K82" s="338"/>
      <c r="L82" s="338"/>
      <c r="M82" s="339"/>
      <c r="N82" s="339"/>
      <c r="O82" s="339"/>
      <c r="P82" s="339"/>
      <c r="Q82" s="339"/>
      <c r="R82" s="339"/>
    </row>
    <row r="83" spans="1:18" ht="15.75">
      <c r="A83" s="20"/>
      <c r="B83" s="336"/>
      <c r="C83" s="337"/>
      <c r="D83" s="338"/>
      <c r="E83" s="338"/>
      <c r="F83" s="338"/>
      <c r="G83" s="338"/>
      <c r="H83" s="339"/>
      <c r="I83" s="339"/>
      <c r="J83" s="338"/>
      <c r="K83" s="338"/>
      <c r="L83" s="338"/>
      <c r="M83" s="339"/>
      <c r="N83" s="339"/>
      <c r="O83" s="339"/>
      <c r="P83" s="339"/>
      <c r="Q83" s="339"/>
      <c r="R83" s="339"/>
    </row>
    <row r="84" spans="1:18">
      <c r="A84" s="342"/>
      <c r="B84" s="372"/>
      <c r="C84" s="373"/>
      <c r="D84" s="373"/>
      <c r="E84" s="373"/>
      <c r="F84" s="373"/>
      <c r="G84" s="373"/>
      <c r="H84" s="374"/>
      <c r="I84" s="374"/>
      <c r="J84" s="373"/>
      <c r="K84" s="373"/>
      <c r="L84" s="373"/>
      <c r="M84" s="374"/>
      <c r="N84" s="374"/>
      <c r="O84" s="374"/>
      <c r="P84" s="374"/>
      <c r="Q84" s="374"/>
      <c r="R84" s="374"/>
    </row>
    <row r="85" spans="1:18">
      <c r="A85" s="375"/>
      <c r="B85" s="343"/>
      <c r="C85" s="376"/>
      <c r="D85" s="377"/>
      <c r="E85" s="377"/>
      <c r="F85" s="377"/>
      <c r="G85" s="377"/>
      <c r="H85" s="377"/>
      <c r="I85" s="377"/>
      <c r="J85" s="377"/>
      <c r="K85" s="377"/>
      <c r="L85" s="377"/>
      <c r="M85" s="377"/>
      <c r="N85" s="377"/>
      <c r="O85" s="377"/>
      <c r="P85" s="377"/>
      <c r="Q85" s="377"/>
      <c r="R85" s="377"/>
    </row>
    <row r="86" spans="1:18">
      <c r="A86" s="375"/>
      <c r="B86" s="343"/>
      <c r="C86" s="376"/>
      <c r="D86" s="377"/>
      <c r="E86" s="377"/>
      <c r="F86" s="377"/>
      <c r="G86" s="377"/>
      <c r="H86" s="377"/>
      <c r="I86" s="377"/>
      <c r="J86" s="377"/>
      <c r="K86" s="377"/>
      <c r="L86" s="377"/>
      <c r="M86" s="377"/>
      <c r="N86" s="377"/>
      <c r="O86" s="377"/>
      <c r="P86" s="377"/>
      <c r="Q86" s="377"/>
      <c r="R86" s="377"/>
    </row>
    <row r="87" spans="1:18">
      <c r="A87" s="375"/>
      <c r="B87" s="343"/>
      <c r="C87" s="376"/>
      <c r="D87" s="377"/>
      <c r="E87" s="377"/>
      <c r="F87" s="377"/>
      <c r="G87" s="377"/>
      <c r="H87" s="377"/>
      <c r="I87" s="377"/>
      <c r="J87" s="377"/>
      <c r="K87" s="377"/>
      <c r="L87" s="377"/>
      <c r="M87" s="377"/>
      <c r="N87" s="377"/>
      <c r="O87" s="377"/>
      <c r="P87" s="377"/>
      <c r="Q87" s="377"/>
      <c r="R87" s="377"/>
    </row>
    <row r="88" spans="1:18">
      <c r="A88" s="375"/>
      <c r="B88" s="343"/>
      <c r="C88" s="376"/>
      <c r="D88" s="377"/>
      <c r="E88" s="377"/>
      <c r="F88" s="377"/>
      <c r="G88" s="377"/>
      <c r="H88" s="378"/>
      <c r="I88" s="378"/>
      <c r="J88" s="377"/>
      <c r="K88" s="377"/>
      <c r="L88" s="377"/>
      <c r="M88" s="378"/>
      <c r="N88" s="378"/>
      <c r="O88" s="378"/>
      <c r="P88" s="378"/>
      <c r="Q88" s="378"/>
      <c r="R88" s="37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7-10</vt:lpstr>
      <vt:lpstr>набор продуктов 7-10</vt:lpstr>
      <vt:lpstr>11-17</vt:lpstr>
      <vt:lpstr>набор продуктов 11-17</vt:lpstr>
      <vt:lpstr>тех.кар.</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2023-10-17T05:42:31Z</dcterms:modified>
</cp:coreProperties>
</file>